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15" tabRatio="574" firstSheet="1" activeTab="4"/>
  </bookViews>
  <sheets>
    <sheet name="0000000" sheetId="1" state="veryHidden" r:id="rId1"/>
    <sheet name="IS" sheetId="2" r:id="rId2"/>
    <sheet name="BS" sheetId="3" r:id="rId3"/>
    <sheet name="Equity" sheetId="4" r:id="rId4"/>
    <sheet name="CFS" sheetId="5" r:id="rId5"/>
  </sheets>
  <externalReferences>
    <externalReference r:id="rId8"/>
  </externalReferences>
  <definedNames>
    <definedName name="_xlnm.Print_Area" localSheetId="2">'BS'!$A$1:$F$63</definedName>
    <definedName name="_xlnm.Print_Area" localSheetId="3">'Equity'!$A$1:$K$45</definedName>
    <definedName name="_xlnm.Print_Area" localSheetId="1">'IS'!$A$1:$L$50</definedName>
  </definedNames>
  <calcPr fullCalcOnLoad="1"/>
</workbook>
</file>

<file path=xl/sharedStrings.xml><?xml version="1.0" encoding="utf-8"?>
<sst xmlns="http://schemas.openxmlformats.org/spreadsheetml/2006/main" count="174" uniqueCount="129">
  <si>
    <t>Total</t>
  </si>
  <si>
    <t>RM'000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</si>
  <si>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</si>
  <si>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</si>
  <si>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</si>
  <si>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</si>
  <si>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</si>
  <si>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</si>
  <si>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</si>
  <si>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</si>
  <si>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</si>
  <si>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</si>
  <si>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</si>
  <si>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</si>
  <si>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</si>
  <si>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</si>
  <si>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</si>
  <si>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</si>
  <si>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</si>
  <si>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</si>
  <si>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</si>
  <si>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</si>
  <si>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</si>
  <si>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</si>
  <si>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</si>
  <si>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</si>
  <si>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</si>
  <si>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</si>
  <si>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</si>
  <si>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</si>
  <si>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</si>
  <si>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Financed by:-</t>
  </si>
  <si>
    <t>Capital and reserves</t>
  </si>
  <si>
    <t>Less: Minority interests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</si>
  <si>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</si>
  <si>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</si>
  <si>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</si>
  <si>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</si>
  <si>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</si>
  <si>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</si>
  <si>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</si>
  <si>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</si>
  <si>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Chk</t>
  </si>
  <si>
    <t>Profit from operations</t>
  </si>
  <si>
    <t>Tax recoverable</t>
  </si>
  <si>
    <t>Operating profit before working capital changes</t>
  </si>
  <si>
    <t>Changes in working capital</t>
  </si>
  <si>
    <t>Purchase of property, plant and equipment</t>
  </si>
  <si>
    <t>Proceeds from disposal of property, plant and equipment</t>
  </si>
  <si>
    <t>Tax paid</t>
  </si>
  <si>
    <t>Cash Flows From Operating Activities</t>
  </si>
  <si>
    <t xml:space="preserve">3 months ended </t>
  </si>
  <si>
    <t>Interest expense</t>
  </si>
  <si>
    <t>Interest income</t>
  </si>
  <si>
    <t>Depreciation</t>
  </si>
  <si>
    <t>Interest received</t>
  </si>
  <si>
    <t>Interest paid</t>
  </si>
  <si>
    <t>Net cash used in investing activities</t>
  </si>
  <si>
    <t>Cash Flows From Investing Activities</t>
  </si>
  <si>
    <t>Unaudited Condensed Consolidated Statements of Changes in Equity</t>
  </si>
  <si>
    <t>Unaudited Condensed Consolidated Cash Flow Statements</t>
  </si>
  <si>
    <t>Deferred tax asset</t>
  </si>
  <si>
    <t>Profit after taxation</t>
  </si>
  <si>
    <t>Net Profit for the period</t>
  </si>
  <si>
    <t>Basic earnings per ordinary share (sen)</t>
  </si>
  <si>
    <t xml:space="preserve">Gain on disposal of property, plant and equipment </t>
  </si>
  <si>
    <t>Profit before taxation</t>
  </si>
  <si>
    <t>Tax payable</t>
  </si>
  <si>
    <t>31 December 2004</t>
  </si>
  <si>
    <t>Profit before tax</t>
  </si>
  <si>
    <t>Cash and cash equivalents included in the cash flow statement comprise the following balance sheet amounts:-</t>
  </si>
  <si>
    <t>The Condensed Financial Statements should be read in conjunction with the Audited Financial Statements for the financial year ended 31 December 2004.</t>
  </si>
  <si>
    <t xml:space="preserve">As at 1 January 2005 </t>
  </si>
  <si>
    <t>As at 1 January 2004</t>
  </si>
  <si>
    <t>Net profit for the period</t>
  </si>
  <si>
    <t>Share Premium</t>
  </si>
  <si>
    <t>Issuance Shares</t>
  </si>
  <si>
    <t>Share</t>
  </si>
  <si>
    <t>Capital</t>
  </si>
  <si>
    <t xml:space="preserve">Share </t>
  </si>
  <si>
    <t>Redeemable</t>
  </si>
  <si>
    <t>Preference Shares</t>
  </si>
  <si>
    <t>Dividends</t>
  </si>
  <si>
    <t>Proceeds from issuance of shares</t>
  </si>
  <si>
    <t>Fixed Deposit with licensed banks</t>
  </si>
  <si>
    <t>Cash Flows From Financing Activities</t>
  </si>
  <si>
    <t>Redeemable Convertible Cumulative Preference Shares</t>
  </si>
  <si>
    <t>Convertible Cumulative</t>
  </si>
  <si>
    <t xml:space="preserve"> - Ordinary Shares</t>
  </si>
  <si>
    <t xml:space="preserve"> - Redeemable Convertible Cumulative</t>
  </si>
  <si>
    <t xml:space="preserve">      Preference Shares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</si>
  <si>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</si>
  <si>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Goodwill on consolidation</t>
  </si>
  <si>
    <t>Investment in associated companies</t>
  </si>
  <si>
    <t>Minority Interest</t>
  </si>
  <si>
    <t>Cash generated from operations</t>
  </si>
  <si>
    <r>
      <t xml:space="preserve">SCOMI MARINE BHD (formerly known as HABIB CORPORATION BERHAD) </t>
    </r>
    <r>
      <rPr>
        <b/>
        <sz val="10"/>
        <rFont val="Tahoma"/>
        <family val="2"/>
      </rPr>
      <t xml:space="preserve">(397979-A) </t>
    </r>
  </si>
  <si>
    <t>Unaudited Condensed Consolidated Income Statements For The Year Ended 31 December 2005</t>
  </si>
  <si>
    <t>31 December</t>
  </si>
  <si>
    <t xml:space="preserve">12 months ended </t>
  </si>
  <si>
    <t>31 December 2005</t>
  </si>
  <si>
    <t>For The Year Ended 31 December 2005</t>
  </si>
  <si>
    <t>As at 31 December 2005</t>
  </si>
  <si>
    <t>As at 31 December 2004</t>
  </si>
  <si>
    <t>Unaudited Condensed Consolidated Balance Sheets As At 31 December 2005</t>
  </si>
  <si>
    <t xml:space="preserve">SCOMI MARINE BHD (formerly known as HABIB CORPORATION BERHAD) (397979-A) </t>
  </si>
  <si>
    <t>Property, plant and equipment written off</t>
  </si>
  <si>
    <t>Allowance for slow moving inventories</t>
  </si>
  <si>
    <t>Allowance for doubtful debts</t>
  </si>
  <si>
    <t>Write back of allowance for doubtful debts</t>
  </si>
  <si>
    <t>Net cash generated from operating activities</t>
  </si>
  <si>
    <t>Dividends paid</t>
  </si>
  <si>
    <t>Drawdown/(Repayment) of loans and other borrowings</t>
  </si>
  <si>
    <t>Cash and cash equivalents at 31 December</t>
  </si>
  <si>
    <t>Payables</t>
  </si>
  <si>
    <t>Share of profits of associates</t>
  </si>
  <si>
    <t>Other receivables</t>
  </si>
  <si>
    <t>Increase in inventories</t>
  </si>
  <si>
    <t>Acquisition of subsidiary companies</t>
  </si>
  <si>
    <t>Acquisition of associated company</t>
  </si>
  <si>
    <t>Share of associates profits</t>
  </si>
  <si>
    <t>The Condensed Financial Statements should be read in conjunction with the Audited Financial Statements for the financial year ended 31 December 2004</t>
  </si>
  <si>
    <t>Increase in trade and other payables</t>
  </si>
  <si>
    <t>Increase in trade and other receivables</t>
  </si>
  <si>
    <t>Net cash generated from/(used in) financing activities</t>
  </si>
  <si>
    <t>Net increase/(decrease) in cash and cash equivalents</t>
  </si>
  <si>
    <t>Premium</t>
  </si>
  <si>
    <t>RM '000</t>
  </si>
  <si>
    <t>Note : The detailed calculation for the Basic and Diluted earnings per share is shown in note B13.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</si>
</sst>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\ mmmm"/>
    <numFmt numFmtId="174" formatCode="0.000"/>
    <numFmt numFmtId="175" formatCode="0.0"/>
    <numFmt numFmtId="176" formatCode="_(* #,##0.0_);_(* \(#,##0.0\);_(* &quot;-&quot;??_);_(@_)"/>
  </numFmts>
  <fonts count="21">
    <font>
      <sz val="12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Accounting"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Tahoma"/>
      <family val="2"/>
    </font>
    <font>
      <u val="single"/>
      <sz val="12"/>
      <name val="Tahoma"/>
      <family val="2"/>
    </font>
    <font>
      <sz val="8"/>
      <name val="Arial"/>
      <family val="0"/>
    </font>
    <font>
      <i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i/>
      <sz val="11"/>
      <name val="Tahoma"/>
      <family val="2"/>
    </font>
    <font>
      <sz val="11"/>
      <name val="Arial"/>
      <family val="0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72" fontId="5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7" fillId="0" borderId="0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left"/>
    </xf>
    <xf numFmtId="172" fontId="8" fillId="0" borderId="0" xfId="15" applyNumberFormat="1" applyFont="1" applyAlignment="1">
      <alignment horizontal="left"/>
    </xf>
    <xf numFmtId="172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72" fontId="9" fillId="0" borderId="0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horizontal="left"/>
    </xf>
    <xf numFmtId="172" fontId="10" fillId="0" borderId="0" xfId="15" applyNumberFormat="1" applyFont="1" applyBorder="1" applyAlignment="1">
      <alignment/>
    </xf>
    <xf numFmtId="172" fontId="10" fillId="0" borderId="0" xfId="15" applyNumberFormat="1" applyFont="1" applyFill="1" applyBorder="1" applyAlignment="1">
      <alignment horizontal="center"/>
    </xf>
    <xf numFmtId="172" fontId="10" fillId="0" borderId="1" xfId="15" applyNumberFormat="1" applyFont="1" applyFill="1" applyBorder="1" applyAlignment="1">
      <alignment horizontal="center"/>
    </xf>
    <xf numFmtId="172" fontId="8" fillId="0" borderId="2" xfId="15" applyNumberFormat="1" applyFont="1" applyFill="1" applyBorder="1" applyAlignment="1">
      <alignment horizontal="center"/>
    </xf>
    <xf numFmtId="172" fontId="10" fillId="0" borderId="0" xfId="15" applyNumberFormat="1" applyFont="1" applyAlignment="1">
      <alignment/>
    </xf>
    <xf numFmtId="2" fontId="10" fillId="0" borderId="0" xfId="15" applyNumberFormat="1" applyFont="1" applyFill="1" applyBorder="1" applyAlignment="1">
      <alignment horizontal="center"/>
    </xf>
    <xf numFmtId="2" fontId="10" fillId="0" borderId="0" xfId="15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72" fontId="10" fillId="0" borderId="0" xfId="15" applyNumberFormat="1" applyFont="1" applyFill="1" applyBorder="1" applyAlignment="1">
      <alignment/>
    </xf>
    <xf numFmtId="172" fontId="7" fillId="0" borderId="0" xfId="15" applyNumberFormat="1" applyFont="1" applyFill="1" applyAlignment="1">
      <alignment/>
    </xf>
    <xf numFmtId="0" fontId="8" fillId="0" borderId="0" xfId="21" applyFont="1">
      <alignment/>
      <protection/>
    </xf>
    <xf numFmtId="172" fontId="8" fillId="0" borderId="0" xfId="15" applyNumberFormat="1" applyFont="1" applyFill="1" applyAlignment="1">
      <alignment horizontal="center"/>
    </xf>
    <xf numFmtId="172" fontId="8" fillId="0" borderId="0" xfId="15" applyNumberFormat="1" applyFont="1" applyAlignment="1">
      <alignment/>
    </xf>
    <xf numFmtId="0" fontId="9" fillId="0" borderId="0" xfId="21" applyFont="1">
      <alignment/>
      <protection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Fill="1" applyAlignment="1">
      <alignment horizontal="center"/>
    </xf>
    <xf numFmtId="0" fontId="10" fillId="0" borderId="0" xfId="21" applyFont="1" applyAlignment="1">
      <alignment horizontal="center"/>
      <protection/>
    </xf>
    <xf numFmtId="172" fontId="10" fillId="0" borderId="0" xfId="15" applyNumberFormat="1" applyFont="1" applyAlignment="1">
      <alignment horizontal="left"/>
    </xf>
    <xf numFmtId="172" fontId="12" fillId="0" borderId="0" xfId="15" applyNumberFormat="1" applyFont="1" applyFill="1" applyAlignment="1">
      <alignment/>
    </xf>
    <xf numFmtId="0" fontId="10" fillId="0" borderId="0" xfId="21" applyFont="1">
      <alignment/>
      <protection/>
    </xf>
    <xf numFmtId="172" fontId="12" fillId="0" borderId="0" xfId="15" applyNumberFormat="1" applyFont="1" applyFill="1" applyAlignment="1">
      <alignment horizontal="center"/>
    </xf>
    <xf numFmtId="172" fontId="10" fillId="0" borderId="0" xfId="15" applyNumberFormat="1" applyFont="1" applyFill="1" applyAlignment="1">
      <alignment horizontal="center"/>
    </xf>
    <xf numFmtId="172" fontId="10" fillId="0" borderId="3" xfId="15" applyNumberFormat="1" applyFont="1" applyFill="1" applyBorder="1" applyAlignment="1">
      <alignment horizontal="left"/>
    </xf>
    <xf numFmtId="172" fontId="10" fillId="0" borderId="3" xfId="15" applyNumberFormat="1" applyFont="1" applyFill="1" applyBorder="1" applyAlignment="1">
      <alignment horizontal="center"/>
    </xf>
    <xf numFmtId="172" fontId="10" fillId="0" borderId="0" xfId="21" applyNumberFormat="1" applyFont="1">
      <alignment/>
      <protection/>
    </xf>
    <xf numFmtId="172" fontId="10" fillId="0" borderId="4" xfId="15" applyNumberFormat="1" applyFont="1" applyFill="1" applyBorder="1" applyAlignment="1">
      <alignment horizontal="left"/>
    </xf>
    <xf numFmtId="172" fontId="10" fillId="0" borderId="4" xfId="15" applyNumberFormat="1" applyFont="1" applyFill="1" applyBorder="1" applyAlignment="1">
      <alignment horizontal="center"/>
    </xf>
    <xf numFmtId="172" fontId="10" fillId="0" borderId="5" xfId="15" applyNumberFormat="1" applyFont="1" applyFill="1" applyBorder="1" applyAlignment="1">
      <alignment horizontal="center"/>
    </xf>
    <xf numFmtId="172" fontId="8" fillId="0" borderId="6" xfId="15" applyNumberFormat="1" applyFont="1" applyFill="1" applyBorder="1" applyAlignment="1">
      <alignment horizontal="center"/>
    </xf>
    <xf numFmtId="0" fontId="10" fillId="2" borderId="0" xfId="21" applyFont="1" applyFill="1" applyAlignment="1">
      <alignment horizontal="center"/>
      <protection/>
    </xf>
    <xf numFmtId="172" fontId="10" fillId="2" borderId="0" xfId="15" applyNumberFormat="1" applyFont="1" applyFill="1" applyBorder="1" applyAlignment="1">
      <alignment horizontal="left"/>
    </xf>
    <xf numFmtId="172" fontId="10" fillId="2" borderId="0" xfId="15" applyNumberFormat="1" applyFont="1" applyFill="1" applyAlignment="1">
      <alignment/>
    </xf>
    <xf numFmtId="171" fontId="10" fillId="0" borderId="2" xfId="15" applyNumberFormat="1" applyFont="1" applyFill="1" applyBorder="1" applyAlignment="1">
      <alignment horizontal="center"/>
    </xf>
    <xf numFmtId="0" fontId="10" fillId="2" borderId="0" xfId="21" applyFont="1" applyFill="1">
      <alignment/>
      <protection/>
    </xf>
    <xf numFmtId="0" fontId="10" fillId="0" borderId="0" xfId="21" applyFont="1" applyFill="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172" fontId="7" fillId="0" borderId="0" xfId="15" applyNumberFormat="1" applyFont="1" applyAlignment="1">
      <alignment horizontal="right"/>
    </xf>
    <xf numFmtId="172" fontId="7" fillId="0" borderId="0" xfId="21" applyNumberFormat="1" applyFont="1" applyFill="1">
      <alignment/>
      <protection/>
    </xf>
    <xf numFmtId="172" fontId="10" fillId="0" borderId="0" xfId="15" applyNumberFormat="1" applyFont="1" applyAlignment="1">
      <alignment horizontal="center"/>
    </xf>
    <xf numFmtId="0" fontId="13" fillId="0" borderId="0" xfId="21" applyFont="1" applyBorder="1" applyAlignment="1">
      <alignment horizontal="center"/>
      <protection/>
    </xf>
    <xf numFmtId="15" fontId="8" fillId="0" borderId="0" xfId="21" applyNumberFormat="1" applyFont="1" applyAlignment="1" quotePrefix="1">
      <alignment horizontal="center"/>
      <protection/>
    </xf>
    <xf numFmtId="16" fontId="10" fillId="0" borderId="0" xfId="21" applyNumberFormat="1" applyFont="1" applyBorder="1" applyAlignment="1">
      <alignment horizontal="center"/>
      <protection/>
    </xf>
    <xf numFmtId="16" fontId="11" fillId="0" borderId="0" xfId="21" applyNumberFormat="1" applyFont="1" applyAlignment="1">
      <alignment horizontal="center"/>
      <protection/>
    </xf>
    <xf numFmtId="1" fontId="10" fillId="0" borderId="0" xfId="21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72" fontId="10" fillId="0" borderId="1" xfId="15" applyNumberFormat="1" applyFont="1" applyBorder="1" applyAlignment="1">
      <alignment horizontal="center"/>
    </xf>
    <xf numFmtId="3" fontId="10" fillId="0" borderId="0" xfId="21" applyNumberFormat="1" applyFont="1" applyBorder="1">
      <alignment/>
      <protection/>
    </xf>
    <xf numFmtId="0" fontId="10" fillId="0" borderId="0" xfId="21" applyFont="1" applyBorder="1">
      <alignment/>
      <protection/>
    </xf>
    <xf numFmtId="172" fontId="10" fillId="0" borderId="1" xfId="15" applyNumberFormat="1" applyFont="1" applyBorder="1" applyAlignment="1">
      <alignment/>
    </xf>
    <xf numFmtId="0" fontId="10" fillId="0" borderId="0" xfId="21" applyFont="1" quotePrefix="1">
      <alignment/>
      <protection/>
    </xf>
    <xf numFmtId="172" fontId="10" fillId="0" borderId="7" xfId="15" applyNumberFormat="1" applyFont="1" applyBorder="1" applyAlignment="1">
      <alignment/>
    </xf>
    <xf numFmtId="172" fontId="10" fillId="0" borderId="8" xfId="15" applyNumberFormat="1" applyFont="1" applyBorder="1" applyAlignment="1">
      <alignment/>
    </xf>
    <xf numFmtId="172" fontId="10" fillId="0" borderId="9" xfId="15" applyNumberFormat="1" applyFont="1" applyBorder="1" applyAlignment="1">
      <alignment/>
    </xf>
    <xf numFmtId="172" fontId="10" fillId="0" borderId="6" xfId="15" applyNumberFormat="1" applyFont="1" applyBorder="1" applyAlignment="1">
      <alignment/>
    </xf>
    <xf numFmtId="172" fontId="10" fillId="0" borderId="0" xfId="15" applyNumberFormat="1" applyFont="1" applyFill="1" applyAlignment="1">
      <alignment horizontal="right"/>
    </xf>
    <xf numFmtId="172" fontId="10" fillId="0" borderId="1" xfId="15" applyNumberFormat="1" applyFont="1" applyFill="1" applyBorder="1" applyAlignment="1">
      <alignment horizontal="right"/>
    </xf>
    <xf numFmtId="172" fontId="10" fillId="0" borderId="0" xfId="15" applyNumberFormat="1" applyFont="1" applyFill="1" applyBorder="1" applyAlignment="1">
      <alignment horizontal="right"/>
    </xf>
    <xf numFmtId="172" fontId="10" fillId="0" borderId="10" xfId="15" applyNumberFormat="1" applyFont="1" applyFill="1" applyBorder="1" applyAlignment="1">
      <alignment horizontal="right"/>
    </xf>
    <xf numFmtId="172" fontId="10" fillId="0" borderId="7" xfId="15" applyNumberFormat="1" applyFont="1" applyFill="1" applyBorder="1" applyAlignment="1">
      <alignment horizontal="right"/>
    </xf>
    <xf numFmtId="172" fontId="10" fillId="0" borderId="11" xfId="15" applyNumberFormat="1" applyFont="1" applyFill="1" applyBorder="1" applyAlignment="1">
      <alignment horizontal="right"/>
    </xf>
    <xf numFmtId="172" fontId="10" fillId="0" borderId="8" xfId="15" applyNumberFormat="1" applyFont="1" applyFill="1" applyBorder="1" applyAlignment="1">
      <alignment horizontal="right"/>
    </xf>
    <xf numFmtId="172" fontId="5" fillId="0" borderId="0" xfId="15" applyNumberFormat="1" applyFont="1" applyFill="1" applyAlignment="1">
      <alignment horizontal="left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10" fillId="0" borderId="0" xfId="21" applyFont="1" applyFill="1">
      <alignment/>
      <protection/>
    </xf>
    <xf numFmtId="172" fontId="10" fillId="0" borderId="0" xfId="15" applyNumberFormat="1" applyFont="1" applyFill="1" applyAlignment="1">
      <alignment/>
    </xf>
    <xf numFmtId="3" fontId="10" fillId="0" borderId="0" xfId="21" applyNumberFormat="1" applyFont="1" applyFill="1">
      <alignment/>
      <protection/>
    </xf>
    <xf numFmtId="171" fontId="10" fillId="0" borderId="0" xfId="15" applyFont="1" applyFill="1" applyAlignment="1">
      <alignment/>
    </xf>
    <xf numFmtId="172" fontId="8" fillId="0" borderId="6" xfId="15" applyNumberFormat="1" applyFont="1" applyFill="1" applyBorder="1" applyAlignment="1">
      <alignment/>
    </xf>
    <xf numFmtId="172" fontId="8" fillId="0" borderId="1" xfId="15" applyNumberFormat="1" applyFont="1" applyFill="1" applyBorder="1" applyAlignment="1">
      <alignment horizontal="center"/>
    </xf>
    <xf numFmtId="172" fontId="13" fillId="0" borderId="0" xfId="15" applyNumberFormat="1" applyFont="1" applyFill="1" applyAlignment="1">
      <alignment horizontal="center"/>
    </xf>
    <xf numFmtId="16" fontId="11" fillId="0" borderId="0" xfId="21" applyNumberFormat="1" applyFont="1" applyFill="1" applyAlignment="1">
      <alignment horizontal="center"/>
      <protection/>
    </xf>
    <xf numFmtId="1" fontId="10" fillId="0" borderId="0" xfId="21" applyNumberFormat="1" applyFont="1" applyFill="1" applyAlignment="1">
      <alignment horizontal="center"/>
      <protection/>
    </xf>
    <xf numFmtId="1" fontId="10" fillId="0" borderId="0" xfId="15" applyNumberFormat="1" applyFont="1" applyFill="1" applyAlignment="1">
      <alignment horizontal="center"/>
    </xf>
    <xf numFmtId="172" fontId="10" fillId="0" borderId="0" xfId="15" applyNumberFormat="1" applyFont="1" applyFill="1" applyAlignment="1" quotePrefix="1">
      <alignment horizontal="center"/>
    </xf>
    <xf numFmtId="172" fontId="10" fillId="0" borderId="6" xfId="15" applyNumberFormat="1" applyFont="1" applyFill="1" applyBorder="1" applyAlignment="1">
      <alignment/>
    </xf>
    <xf numFmtId="171" fontId="7" fillId="0" borderId="0" xfId="15" applyFont="1" applyBorder="1" applyAlignment="1">
      <alignment/>
    </xf>
    <xf numFmtId="171" fontId="7" fillId="0" borderId="0" xfId="15" applyFont="1" applyAlignment="1">
      <alignment/>
    </xf>
    <xf numFmtId="172" fontId="8" fillId="0" borderId="0" xfId="15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2" fontId="8" fillId="0" borderId="0" xfId="15" applyNumberFormat="1" applyFont="1" applyFill="1" applyBorder="1" applyAlignment="1" quotePrefix="1">
      <alignment/>
    </xf>
    <xf numFmtId="172" fontId="8" fillId="0" borderId="0" xfId="15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172" fontId="10" fillId="0" borderId="12" xfId="15" applyNumberFormat="1" applyFont="1" applyFill="1" applyBorder="1" applyAlignment="1">
      <alignment horizontal="right"/>
    </xf>
    <xf numFmtId="172" fontId="8" fillId="0" borderId="2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/>
    </xf>
    <xf numFmtId="172" fontId="11" fillId="0" borderId="0" xfId="15" applyNumberFormat="1" applyFont="1" applyFill="1" applyAlignment="1">
      <alignment/>
    </xf>
    <xf numFmtId="1" fontId="10" fillId="0" borderId="0" xfId="0" applyNumberFormat="1" applyFont="1" applyFill="1" applyBorder="1" applyAlignment="1">
      <alignment/>
    </xf>
    <xf numFmtId="172" fontId="10" fillId="0" borderId="10" xfId="15" applyNumberFormat="1" applyFont="1" applyFill="1" applyBorder="1" applyAlignment="1">
      <alignment/>
    </xf>
    <xf numFmtId="172" fontId="10" fillId="0" borderId="7" xfId="15" applyNumberFormat="1" applyFont="1" applyFill="1" applyBorder="1" applyAlignment="1">
      <alignment/>
    </xf>
    <xf numFmtId="172" fontId="10" fillId="0" borderId="11" xfId="15" applyNumberFormat="1" applyFont="1" applyFill="1" applyBorder="1" applyAlignment="1">
      <alignment/>
    </xf>
    <xf numFmtId="172" fontId="10" fillId="0" borderId="8" xfId="15" applyNumberFormat="1" applyFont="1" applyFill="1" applyBorder="1" applyAlignment="1">
      <alignment/>
    </xf>
    <xf numFmtId="172" fontId="10" fillId="0" borderId="13" xfId="15" applyNumberFormat="1" applyFont="1" applyFill="1" applyBorder="1" applyAlignment="1">
      <alignment/>
    </xf>
    <xf numFmtId="172" fontId="10" fillId="0" borderId="9" xfId="15" applyNumberFormat="1" applyFont="1" applyFill="1" applyBorder="1" applyAlignment="1">
      <alignment/>
    </xf>
    <xf numFmtId="172" fontId="10" fillId="0" borderId="10" xfId="15" applyNumberFormat="1" applyFont="1" applyFill="1" applyBorder="1" applyAlignment="1">
      <alignment horizontal="center"/>
    </xf>
    <xf numFmtId="172" fontId="10" fillId="0" borderId="7" xfId="15" applyNumberFormat="1" applyFont="1" applyFill="1" applyBorder="1" applyAlignment="1">
      <alignment horizontal="center"/>
    </xf>
    <xf numFmtId="172" fontId="10" fillId="0" borderId="11" xfId="15" applyNumberFormat="1" applyFont="1" applyFill="1" applyBorder="1" applyAlignment="1">
      <alignment horizontal="center"/>
    </xf>
    <xf numFmtId="172" fontId="10" fillId="0" borderId="8" xfId="15" applyNumberFormat="1" applyFont="1" applyFill="1" applyBorder="1" applyAlignment="1">
      <alignment horizontal="center"/>
    </xf>
    <xf numFmtId="172" fontId="10" fillId="0" borderId="13" xfId="15" applyNumberFormat="1" applyFont="1" applyFill="1" applyBorder="1" applyAlignment="1">
      <alignment horizontal="center"/>
    </xf>
    <xf numFmtId="172" fontId="10" fillId="0" borderId="9" xfId="15" applyNumberFormat="1" applyFont="1" applyFill="1" applyBorder="1" applyAlignment="1">
      <alignment horizontal="center"/>
    </xf>
    <xf numFmtId="172" fontId="10" fillId="0" borderId="0" xfId="15" applyNumberFormat="1" applyFont="1" applyBorder="1" applyAlignment="1">
      <alignment horizontal="center"/>
    </xf>
    <xf numFmtId="172" fontId="17" fillId="0" borderId="0" xfId="21" applyNumberFormat="1" applyFont="1" applyFill="1">
      <alignment/>
      <protection/>
    </xf>
    <xf numFmtId="172" fontId="7" fillId="0" borderId="0" xfId="15" applyNumberFormat="1" applyFont="1" applyFill="1" applyAlignment="1">
      <alignment horizontal="center"/>
    </xf>
    <xf numFmtId="172" fontId="7" fillId="0" borderId="0" xfId="21" applyNumberFormat="1" applyFont="1" applyFill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172" fontId="9" fillId="0" borderId="0" xfId="15" applyNumberFormat="1" applyFont="1" applyFill="1" applyAlignment="1">
      <alignment/>
    </xf>
    <xf numFmtId="0" fontId="9" fillId="0" borderId="0" xfId="21" applyFont="1" applyAlignment="1">
      <alignment/>
      <protection/>
    </xf>
    <xf numFmtId="0" fontId="10" fillId="0" borderId="0" xfId="21" applyFont="1" applyAlignment="1">
      <alignment/>
      <protection/>
    </xf>
    <xf numFmtId="172" fontId="10" fillId="0" borderId="0" xfId="15" applyNumberFormat="1" applyFont="1" applyFill="1" applyAlignment="1">
      <alignment/>
    </xf>
    <xf numFmtId="172" fontId="10" fillId="0" borderId="3" xfId="15" applyNumberFormat="1" applyFont="1" applyFill="1" applyBorder="1" applyAlignment="1">
      <alignment/>
    </xf>
    <xf numFmtId="172" fontId="10" fillId="0" borderId="4" xfId="15" applyNumberFormat="1" applyFont="1" applyFill="1" applyBorder="1" applyAlignment="1">
      <alignment/>
    </xf>
    <xf numFmtId="172" fontId="10" fillId="0" borderId="5" xfId="15" applyNumberFormat="1" applyFont="1" applyFill="1" applyBorder="1" applyAlignment="1">
      <alignment/>
    </xf>
    <xf numFmtId="172" fontId="10" fillId="0" borderId="0" xfId="15" applyNumberFormat="1" applyFont="1" applyFill="1" applyBorder="1" applyAlignment="1">
      <alignment/>
    </xf>
    <xf numFmtId="172" fontId="8" fillId="0" borderId="6" xfId="15" applyNumberFormat="1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2" fontId="10" fillId="0" borderId="1" xfId="15" applyNumberFormat="1" applyFont="1" applyFill="1" applyBorder="1" applyAlignment="1">
      <alignment/>
    </xf>
    <xf numFmtId="171" fontId="10" fillId="0" borderId="2" xfId="15" applyNumberFormat="1" applyFont="1" applyFill="1" applyBorder="1" applyAlignment="1">
      <alignment/>
    </xf>
    <xf numFmtId="0" fontId="10" fillId="2" borderId="0" xfId="21" applyFont="1" applyFill="1" applyAlignment="1">
      <alignment/>
      <protection/>
    </xf>
    <xf numFmtId="0" fontId="10" fillId="0" borderId="0" xfId="21" applyFont="1" applyFill="1" applyAlignment="1">
      <alignment/>
      <protection/>
    </xf>
    <xf numFmtId="172" fontId="10" fillId="0" borderId="3" xfId="15" applyNumberFormat="1" applyFont="1" applyFill="1" applyBorder="1" applyAlignment="1">
      <alignment horizontal="justify"/>
    </xf>
    <xf numFmtId="0" fontId="15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20" fillId="0" borderId="0" xfId="21" applyFont="1" applyAlignment="1">
      <alignment horizontal="left" vertical="center"/>
      <protection/>
    </xf>
    <xf numFmtId="172" fontId="20" fillId="0" borderId="0" xfId="15" applyNumberFormat="1" applyFont="1" applyFill="1" applyAlignment="1">
      <alignment horizontal="right"/>
    </xf>
    <xf numFmtId="172" fontId="20" fillId="0" borderId="0" xfId="15" applyNumberFormat="1" applyFont="1" applyFill="1" applyAlignment="1">
      <alignment/>
    </xf>
    <xf numFmtId="172" fontId="20" fillId="0" borderId="0" xfId="15" applyNumberFormat="1" applyFont="1" applyFill="1" applyBorder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Fill="1">
      <alignment/>
      <protection/>
    </xf>
    <xf numFmtId="171" fontId="20" fillId="0" borderId="0" xfId="15" applyFont="1" applyBorder="1" applyAlignment="1">
      <alignment/>
    </xf>
    <xf numFmtId="15" fontId="8" fillId="0" borderId="0" xfId="21" applyNumberFormat="1" applyFont="1" applyFill="1" applyAlignment="1" quotePrefix="1">
      <alignment horizontal="right"/>
      <protection/>
    </xf>
    <xf numFmtId="16" fontId="8" fillId="0" borderId="0" xfId="21" applyNumberFormat="1" applyFont="1" applyFill="1" applyAlignment="1">
      <alignment horizontal="right"/>
      <protection/>
    </xf>
    <xf numFmtId="0" fontId="10" fillId="0" borderId="0" xfId="21" applyFont="1" applyFill="1" applyBorder="1" applyAlignment="1">
      <alignment horizontal="right"/>
      <protection/>
    </xf>
    <xf numFmtId="0" fontId="10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right"/>
      <protection/>
    </xf>
    <xf numFmtId="172" fontId="8" fillId="0" borderId="0" xfId="15" applyNumberFormat="1" applyFont="1" applyFill="1" applyAlignment="1">
      <alignment horizontal="right"/>
    </xf>
    <xf numFmtId="172" fontId="8" fillId="0" borderId="0" xfId="15" applyNumberFormat="1" applyFont="1" applyFill="1" applyAlignment="1" quotePrefix="1">
      <alignment horizontal="right"/>
    </xf>
    <xf numFmtId="0" fontId="13" fillId="0" borderId="0" xfId="21" applyFont="1">
      <alignment/>
      <protection/>
    </xf>
    <xf numFmtId="2" fontId="10" fillId="0" borderId="0" xfId="15" applyNumberFormat="1" applyFont="1" applyFill="1" applyBorder="1" applyAlignment="1">
      <alignment horizontal="right"/>
    </xf>
    <xf numFmtId="171" fontId="10" fillId="0" borderId="0" xfId="15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172" fontId="6" fillId="0" borderId="0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 quotePrefix="1">
      <alignment horizontal="center"/>
    </xf>
    <xf numFmtId="0" fontId="18" fillId="0" borderId="0" xfId="21" applyFont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21" applyFont="1" applyFill="1" applyAlignment="1">
      <alignment horizontal="left" vertical="center" wrapText="1"/>
      <protection/>
    </xf>
    <xf numFmtId="0" fontId="20" fillId="0" borderId="0" xfId="21" applyFont="1" applyFill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 Habib 2002 Q3(f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deline\My%20Documents\WORK%20RELATED\Scomi%20Marine%20Berhad\Bursa%20announcement\bursa%20annoucement-2004\KLSE%20Habib%202004%20Q4-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IS"/>
      <sheetName val="BS"/>
      <sheetName val="Equity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view="pageBreakPreview" zoomScale="60" zoomScaleNormal="75" workbookViewId="0" topLeftCell="A1">
      <selection activeCell="J46" sqref="J46"/>
    </sheetView>
  </sheetViews>
  <sheetFormatPr defaultColWidth="8.88671875" defaultRowHeight="15" customHeight="1"/>
  <cols>
    <col min="1" max="1" width="38.4453125" style="20" customWidth="1"/>
    <col min="2" max="2" width="8.77734375" style="20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3" customWidth="1"/>
    <col min="8" max="8" width="11.77734375" style="3" customWidth="1"/>
    <col min="9" max="9" width="2.77734375" style="3" customWidth="1"/>
    <col min="10" max="10" width="11.77734375" style="3" customWidth="1"/>
    <col min="11" max="11" width="12.10546875" style="20" customWidth="1"/>
    <col min="12" max="12" width="3.99609375" style="93" customWidth="1"/>
    <col min="13" max="13" width="8.77734375" style="3" customWidth="1"/>
    <col min="14" max="14" width="1.66796875" style="3" customWidth="1"/>
    <col min="15" max="18" width="8.77734375" style="20" customWidth="1"/>
    <col min="19" max="19" width="11.3359375" style="3" customWidth="1"/>
    <col min="20" max="20" width="8.77734375" style="3" hidden="1" customWidth="1"/>
    <col min="21" max="21" width="8.77734375" style="3" customWidth="1"/>
    <col min="22" max="28" width="8.88671875" style="93" customWidth="1"/>
    <col min="29" max="29" width="0.10546875" style="93" customWidth="1"/>
    <col min="30" max="16384" width="8.88671875" style="93" customWidth="1"/>
  </cols>
  <sheetData>
    <row r="1" spans="1:12" ht="18.75" customHeight="1">
      <c r="A1" s="91" t="s">
        <v>105</v>
      </c>
      <c r="B1" s="78"/>
      <c r="C1" s="19"/>
      <c r="D1" s="19"/>
      <c r="E1" s="19"/>
      <c r="F1" s="19"/>
      <c r="G1" s="19"/>
      <c r="H1" s="19"/>
      <c r="I1" s="19"/>
      <c r="J1" s="19"/>
      <c r="K1" s="78"/>
      <c r="L1" s="92"/>
    </row>
    <row r="2" spans="1:12" ht="15" customHeight="1">
      <c r="A2" s="91" t="s">
        <v>13</v>
      </c>
      <c r="B2" s="78"/>
      <c r="C2" s="19"/>
      <c r="D2" s="19"/>
      <c r="E2" s="19"/>
      <c r="F2" s="19"/>
      <c r="G2" s="19"/>
      <c r="H2" s="19"/>
      <c r="I2" s="19"/>
      <c r="J2" s="19"/>
      <c r="K2" s="78"/>
      <c r="L2" s="92"/>
    </row>
    <row r="3" spans="1:12" ht="15" customHeight="1">
      <c r="A3" s="78"/>
      <c r="B3" s="78"/>
      <c r="C3" s="19"/>
      <c r="D3" s="19"/>
      <c r="E3" s="19"/>
      <c r="F3" s="19"/>
      <c r="G3" s="19"/>
      <c r="H3" s="19"/>
      <c r="I3" s="19"/>
      <c r="J3" s="19"/>
      <c r="K3" s="78"/>
      <c r="L3" s="92"/>
    </row>
    <row r="4" spans="1:21" s="96" customFormat="1" ht="15" customHeight="1">
      <c r="A4" s="91"/>
      <c r="B4" s="12"/>
      <c r="C4" s="12"/>
      <c r="D4" s="12"/>
      <c r="E4" s="12"/>
      <c r="F4" s="12"/>
      <c r="G4" s="12"/>
      <c r="H4" s="12"/>
      <c r="I4" s="12"/>
      <c r="J4" s="12"/>
      <c r="K4" s="12"/>
      <c r="L4" s="94"/>
      <c r="M4" s="95"/>
      <c r="N4" s="95"/>
      <c r="O4" s="3"/>
      <c r="P4" s="3"/>
      <c r="Q4" s="3"/>
      <c r="R4" s="3"/>
      <c r="S4" s="3"/>
      <c r="T4" s="3"/>
      <c r="U4" s="3"/>
    </row>
    <row r="5" spans="1:21" s="96" customFormat="1" ht="15" customHeight="1">
      <c r="A5" s="91"/>
      <c r="B5" s="12"/>
      <c r="C5" s="12"/>
      <c r="D5" s="12"/>
      <c r="E5" s="12"/>
      <c r="F5" s="12"/>
      <c r="G5" s="12"/>
      <c r="H5" s="12"/>
      <c r="I5" s="12"/>
      <c r="J5" s="12"/>
      <c r="K5" s="12"/>
      <c r="L5" s="94"/>
      <c r="M5" s="95"/>
      <c r="N5" s="95"/>
      <c r="O5" s="3"/>
      <c r="P5" s="3"/>
      <c r="Q5" s="3"/>
      <c r="R5" s="3"/>
      <c r="S5" s="3"/>
      <c r="T5" s="3"/>
      <c r="U5" s="3"/>
    </row>
    <row r="6" spans="1:21" s="96" customFormat="1" ht="15" customHeight="1">
      <c r="A6" s="91"/>
      <c r="B6" s="12"/>
      <c r="C6" s="12"/>
      <c r="D6" s="12"/>
      <c r="E6" s="12"/>
      <c r="F6" s="12"/>
      <c r="G6" s="12"/>
      <c r="H6" s="12"/>
      <c r="I6" s="12"/>
      <c r="J6" s="12"/>
      <c r="K6" s="12"/>
      <c r="L6" s="94"/>
      <c r="M6" s="95"/>
      <c r="N6" s="95"/>
      <c r="O6" s="3"/>
      <c r="P6" s="3"/>
      <c r="Q6" s="3"/>
      <c r="R6" s="3"/>
      <c r="S6" s="3"/>
      <c r="T6" s="3"/>
      <c r="U6" s="3"/>
    </row>
    <row r="7" spans="1:21" s="96" customFormat="1" ht="15" customHeight="1">
      <c r="A7" s="91" t="s">
        <v>97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4"/>
      <c r="M7" s="95"/>
      <c r="N7" s="95"/>
      <c r="O7" s="3"/>
      <c r="P7" s="3"/>
      <c r="Q7" s="3"/>
      <c r="R7" s="3"/>
      <c r="S7" s="3"/>
      <c r="T7" s="3"/>
      <c r="U7" s="3"/>
    </row>
    <row r="8" spans="1:21" s="96" customFormat="1" ht="15" customHeight="1">
      <c r="A8" s="91"/>
      <c r="B8" s="12"/>
      <c r="C8" s="12"/>
      <c r="D8" s="12"/>
      <c r="E8" s="12"/>
      <c r="F8" s="12"/>
      <c r="G8" s="12"/>
      <c r="H8" s="12"/>
      <c r="I8" s="12"/>
      <c r="J8" s="12"/>
      <c r="K8" s="12"/>
      <c r="L8" s="94"/>
      <c r="M8" s="95"/>
      <c r="N8" s="95"/>
      <c r="O8" s="3"/>
      <c r="P8" s="3"/>
      <c r="Q8" s="3"/>
      <c r="R8" s="3"/>
      <c r="S8" s="3"/>
      <c r="T8" s="3"/>
      <c r="U8" s="3"/>
    </row>
    <row r="9" spans="1:21" s="101" customFormat="1" ht="15" customHeight="1">
      <c r="A9" s="97"/>
      <c r="B9" s="6" t="s">
        <v>2</v>
      </c>
      <c r="C9" s="6" t="s">
        <v>4</v>
      </c>
      <c r="D9" s="6" t="s">
        <v>5</v>
      </c>
      <c r="E9" s="6" t="s">
        <v>6</v>
      </c>
      <c r="F9" s="6"/>
      <c r="G9" s="6"/>
      <c r="H9" s="6"/>
      <c r="I9" s="6"/>
      <c r="J9" s="6"/>
      <c r="K9" s="6"/>
      <c r="L9" s="98"/>
      <c r="M9" s="99"/>
      <c r="N9" s="99"/>
      <c r="O9" s="100"/>
      <c r="P9" s="100"/>
      <c r="Q9" s="100"/>
      <c r="R9" s="100"/>
      <c r="S9" s="166"/>
      <c r="T9" s="166"/>
      <c r="U9" s="99"/>
    </row>
    <row r="10" spans="1:21" s="98" customFormat="1" ht="15" customHeight="1">
      <c r="A10" s="97"/>
      <c r="B10" s="6"/>
      <c r="C10" s="6"/>
      <c r="D10" s="6"/>
      <c r="E10" s="6"/>
      <c r="F10" s="6"/>
      <c r="G10" s="167" t="s">
        <v>51</v>
      </c>
      <c r="H10" s="167"/>
      <c r="I10" s="6"/>
      <c r="J10" s="167" t="s">
        <v>99</v>
      </c>
      <c r="K10" s="167"/>
      <c r="M10" s="6"/>
      <c r="N10" s="6"/>
      <c r="O10" s="102"/>
      <c r="P10" s="102"/>
      <c r="Q10" s="102"/>
      <c r="R10" s="102"/>
      <c r="S10" s="6"/>
      <c r="T10" s="6"/>
      <c r="U10" s="6"/>
    </row>
    <row r="11" spans="1:21" s="98" customFormat="1" ht="15" customHeight="1">
      <c r="A11" s="97"/>
      <c r="B11" s="6" t="s">
        <v>3</v>
      </c>
      <c r="C11" s="6" t="s">
        <v>3</v>
      </c>
      <c r="D11" s="6" t="s">
        <v>3</v>
      </c>
      <c r="E11" s="6" t="s">
        <v>3</v>
      </c>
      <c r="F11" s="6"/>
      <c r="G11" s="168" t="s">
        <v>98</v>
      </c>
      <c r="H11" s="168"/>
      <c r="I11" s="7"/>
      <c r="J11" s="168" t="str">
        <f>G11</f>
        <v>31 December</v>
      </c>
      <c r="K11" s="168"/>
      <c r="M11" s="6"/>
      <c r="N11" s="6"/>
      <c r="O11" s="6"/>
      <c r="P11" s="6"/>
      <c r="Q11" s="6"/>
      <c r="R11" s="6"/>
      <c r="S11" s="6"/>
      <c r="T11" s="6"/>
      <c r="U11" s="6"/>
    </row>
    <row r="12" spans="1:21" s="98" customFormat="1" ht="15" customHeight="1">
      <c r="A12" s="103"/>
      <c r="B12" s="104" t="s">
        <v>7</v>
      </c>
      <c r="C12" s="104" t="s">
        <v>8</v>
      </c>
      <c r="D12" s="104" t="s">
        <v>9</v>
      </c>
      <c r="E12" s="104" t="s">
        <v>11</v>
      </c>
      <c r="F12" s="6"/>
      <c r="G12" s="8">
        <v>2005</v>
      </c>
      <c r="H12" s="8">
        <v>2004</v>
      </c>
      <c r="I12" s="7"/>
      <c r="J12" s="7">
        <f>G12</f>
        <v>2005</v>
      </c>
      <c r="K12" s="7">
        <f>H12</f>
        <v>2004</v>
      </c>
      <c r="M12" s="6"/>
      <c r="N12" s="6"/>
      <c r="O12" s="6"/>
      <c r="P12" s="6"/>
      <c r="Q12" s="6"/>
      <c r="R12" s="6"/>
      <c r="S12" s="104"/>
      <c r="T12" s="104"/>
      <c r="U12" s="104"/>
    </row>
    <row r="13" spans="1:21" s="105" customFormat="1" ht="18.75" customHeight="1">
      <c r="A13" s="97"/>
      <c r="B13" s="9" t="s">
        <v>1</v>
      </c>
      <c r="C13" s="9" t="s">
        <v>1</v>
      </c>
      <c r="D13" s="9" t="s">
        <v>1</v>
      </c>
      <c r="E13" s="9" t="s">
        <v>1</v>
      </c>
      <c r="F13" s="9"/>
      <c r="G13" s="6" t="s">
        <v>1</v>
      </c>
      <c r="H13" s="6" t="s">
        <v>1</v>
      </c>
      <c r="I13" s="6"/>
      <c r="J13" s="6" t="s">
        <v>1</v>
      </c>
      <c r="K13" s="6" t="s">
        <v>1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5" customFormat="1" ht="15" customHeight="1">
      <c r="A14" s="97"/>
      <c r="B14" s="9"/>
      <c r="C14" s="9"/>
      <c r="D14" s="9"/>
      <c r="E14" s="9"/>
      <c r="F14" s="9"/>
      <c r="G14" s="9"/>
      <c r="H14" s="9"/>
      <c r="I14" s="9"/>
      <c r="J14" s="9"/>
      <c r="K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98" customFormat="1" ht="15" customHeight="1">
      <c r="A15" s="97" t="s">
        <v>10</v>
      </c>
      <c r="B15" s="6">
        <v>18450</v>
      </c>
      <c r="C15" s="6" t="e">
        <f>#REF!/1000</f>
        <v>#REF!</v>
      </c>
      <c r="D15" s="6">
        <v>24589</v>
      </c>
      <c r="E15" s="6">
        <v>49796</v>
      </c>
      <c r="F15" s="6"/>
      <c r="G15" s="10">
        <v>136318</v>
      </c>
      <c r="H15" s="6">
        <v>38983</v>
      </c>
      <c r="I15" s="6"/>
      <c r="J15" s="6">
        <v>234525</v>
      </c>
      <c r="K15" s="6">
        <v>114420</v>
      </c>
      <c r="M15" s="97"/>
      <c r="N15" s="97"/>
      <c r="O15" s="97"/>
      <c r="P15" s="97"/>
      <c r="Q15" s="97"/>
      <c r="R15" s="97"/>
      <c r="S15" s="97"/>
      <c r="T15" s="97"/>
      <c r="U15" s="97"/>
    </row>
    <row r="16" spans="1:21" s="98" customFormat="1" ht="15" customHeight="1">
      <c r="A16" s="97"/>
      <c r="B16" s="6"/>
      <c r="C16" s="6"/>
      <c r="D16" s="6"/>
      <c r="E16" s="6"/>
      <c r="F16" s="6"/>
      <c r="G16" s="6"/>
      <c r="H16" s="6"/>
      <c r="I16" s="6"/>
      <c r="J16" s="6"/>
      <c r="K16" s="6"/>
      <c r="M16" s="97"/>
      <c r="N16" s="97"/>
      <c r="O16" s="97"/>
      <c r="P16" s="97"/>
      <c r="Q16" s="97"/>
      <c r="R16" s="97"/>
      <c r="S16" s="97"/>
      <c r="T16" s="97"/>
      <c r="U16" s="97"/>
    </row>
    <row r="17" spans="1:21" s="94" customFormat="1" ht="15" customHeight="1">
      <c r="A17" s="19" t="s">
        <v>12</v>
      </c>
      <c r="B17" s="69">
        <v>3378</v>
      </c>
      <c r="C17" s="106" t="e">
        <f>#REF!/1000</f>
        <v>#REF!</v>
      </c>
      <c r="D17" s="106">
        <v>3282</v>
      </c>
      <c r="E17" s="70">
        <v>3739</v>
      </c>
      <c r="F17" s="68"/>
      <c r="G17" s="12">
        <v>66</v>
      </c>
      <c r="H17" s="68">
        <v>321</v>
      </c>
      <c r="I17" s="12"/>
      <c r="J17" s="12">
        <v>1251</v>
      </c>
      <c r="K17" s="68">
        <v>1166</v>
      </c>
      <c r="M17" s="68"/>
      <c r="N17" s="97"/>
      <c r="O17" s="19"/>
      <c r="P17" s="19"/>
      <c r="Q17" s="19"/>
      <c r="R17" s="19"/>
      <c r="S17" s="19"/>
      <c r="T17" s="19"/>
      <c r="U17" s="19"/>
    </row>
    <row r="18" spans="1:21" s="94" customFormat="1" ht="15" customHeight="1">
      <c r="A18" s="19"/>
      <c r="B18" s="71"/>
      <c r="C18" s="68"/>
      <c r="D18" s="68"/>
      <c r="E18" s="72"/>
      <c r="F18" s="68"/>
      <c r="G18" s="12"/>
      <c r="H18" s="68"/>
      <c r="I18" s="12"/>
      <c r="J18" s="12"/>
      <c r="K18" s="68"/>
      <c r="M18" s="68"/>
      <c r="N18" s="97"/>
      <c r="O18" s="19"/>
      <c r="P18" s="19"/>
      <c r="Q18" s="19"/>
      <c r="R18" s="19"/>
      <c r="S18" s="19"/>
      <c r="T18" s="19"/>
      <c r="U18" s="19"/>
    </row>
    <row r="19" spans="1:21" s="94" customFormat="1" ht="15" customHeight="1">
      <c r="A19" s="19" t="s">
        <v>27</v>
      </c>
      <c r="B19" s="71">
        <v>1193</v>
      </c>
      <c r="C19" s="68" t="e">
        <f>#REF!/1000</f>
        <v>#REF!</v>
      </c>
      <c r="D19" s="68">
        <v>723</v>
      </c>
      <c r="E19" s="72">
        <v>1323</v>
      </c>
      <c r="F19" s="68"/>
      <c r="G19" s="13">
        <f>-81249-11373-14611-1575-1</f>
        <v>-108809</v>
      </c>
      <c r="H19" s="67">
        <v>-36259</v>
      </c>
      <c r="I19" s="12"/>
      <c r="J19" s="13">
        <f>-153969-11375-32748-3012+1</f>
        <v>-201103</v>
      </c>
      <c r="K19" s="67">
        <v>-108902</v>
      </c>
      <c r="M19" s="68"/>
      <c r="N19" s="97"/>
      <c r="O19" s="19"/>
      <c r="P19" s="19"/>
      <c r="Q19" s="19"/>
      <c r="R19" s="19"/>
      <c r="S19" s="19"/>
      <c r="T19" s="19"/>
      <c r="U19" s="19"/>
    </row>
    <row r="20" spans="1:21" s="94" customFormat="1" ht="15" customHeight="1">
      <c r="A20" s="19"/>
      <c r="B20" s="68"/>
      <c r="C20" s="68"/>
      <c r="D20" s="68"/>
      <c r="E20" s="68"/>
      <c r="F20" s="68"/>
      <c r="G20" s="12"/>
      <c r="H20" s="68"/>
      <c r="I20" s="12"/>
      <c r="J20" s="12"/>
      <c r="K20" s="68"/>
      <c r="M20" s="19"/>
      <c r="N20" s="97"/>
      <c r="O20" s="19"/>
      <c r="P20" s="19"/>
      <c r="Q20" s="19"/>
      <c r="R20" s="19"/>
      <c r="S20" s="19"/>
      <c r="T20" s="19"/>
      <c r="U20" s="19"/>
    </row>
    <row r="21" spans="1:21" s="94" customFormat="1" ht="15" customHeight="1">
      <c r="A21" s="97" t="s">
        <v>43</v>
      </c>
      <c r="B21" s="68">
        <f>SUM(B17:B19)</f>
        <v>4571</v>
      </c>
      <c r="C21" s="68" t="e">
        <f>SUM(C17:C19)</f>
        <v>#REF!</v>
      </c>
      <c r="D21" s="68">
        <f>SUM(D17:D19)</f>
        <v>4005</v>
      </c>
      <c r="E21" s="68">
        <f>SUM(E17:E19)</f>
        <v>5062</v>
      </c>
      <c r="F21" s="68"/>
      <c r="G21" s="12">
        <f>SUM(G15:G19)</f>
        <v>27575</v>
      </c>
      <c r="H21" s="68">
        <f>SUM(H15:H19)</f>
        <v>3045</v>
      </c>
      <c r="I21" s="12"/>
      <c r="J21" s="12">
        <f>SUM(J15:J19)</f>
        <v>34673</v>
      </c>
      <c r="K21" s="68">
        <f>SUM(K15:K19)</f>
        <v>6684</v>
      </c>
      <c r="M21" s="68"/>
      <c r="N21" s="97"/>
      <c r="O21" s="68"/>
      <c r="P21" s="68"/>
      <c r="Q21" s="68"/>
      <c r="R21" s="68"/>
      <c r="S21" s="68"/>
      <c r="T21" s="68"/>
      <c r="U21" s="68"/>
    </row>
    <row r="22" spans="1:21" s="94" customFormat="1" ht="15" customHeight="1">
      <c r="A22" s="97"/>
      <c r="B22" s="68"/>
      <c r="C22" s="68"/>
      <c r="D22" s="68"/>
      <c r="E22" s="68"/>
      <c r="F22" s="68"/>
      <c r="G22" s="12"/>
      <c r="H22" s="68"/>
      <c r="I22" s="12"/>
      <c r="J22" s="12"/>
      <c r="K22" s="68"/>
      <c r="M22" s="68"/>
      <c r="N22" s="97"/>
      <c r="O22" s="68"/>
      <c r="P22" s="68"/>
      <c r="Q22" s="68"/>
      <c r="R22" s="68"/>
      <c r="S22" s="68"/>
      <c r="T22" s="68"/>
      <c r="U22" s="68"/>
    </row>
    <row r="23" spans="1:21" s="94" customFormat="1" ht="15" customHeight="1">
      <c r="A23" s="19" t="s">
        <v>52</v>
      </c>
      <c r="B23" s="68"/>
      <c r="C23" s="68"/>
      <c r="D23" s="68"/>
      <c r="E23" s="68"/>
      <c r="F23" s="68"/>
      <c r="G23" s="12">
        <v>-10969</v>
      </c>
      <c r="H23" s="68">
        <v>-253</v>
      </c>
      <c r="I23" s="12"/>
      <c r="J23" s="12">
        <v>-11790</v>
      </c>
      <c r="K23" s="68">
        <v>-1000</v>
      </c>
      <c r="M23" s="68"/>
      <c r="N23" s="97"/>
      <c r="O23" s="68"/>
      <c r="P23" s="68"/>
      <c r="Q23" s="68"/>
      <c r="R23" s="68"/>
      <c r="S23" s="68"/>
      <c r="T23" s="68"/>
      <c r="U23" s="68"/>
    </row>
    <row r="24" spans="1:21" s="94" customFormat="1" ht="15" customHeight="1">
      <c r="A24" s="97"/>
      <c r="B24" s="68"/>
      <c r="C24" s="68"/>
      <c r="D24" s="68"/>
      <c r="E24" s="68"/>
      <c r="F24" s="68"/>
      <c r="G24" s="12"/>
      <c r="H24" s="68"/>
      <c r="I24" s="12"/>
      <c r="J24" s="12"/>
      <c r="K24" s="68"/>
      <c r="M24" s="68"/>
      <c r="N24" s="97"/>
      <c r="O24" s="68"/>
      <c r="P24" s="68"/>
      <c r="Q24" s="68"/>
      <c r="R24" s="68"/>
      <c r="S24" s="68"/>
      <c r="T24" s="68"/>
      <c r="U24" s="68"/>
    </row>
    <row r="25" spans="1:21" s="94" customFormat="1" ht="15" customHeight="1">
      <c r="A25" s="19" t="s">
        <v>53</v>
      </c>
      <c r="B25" s="12">
        <v>326</v>
      </c>
      <c r="C25" s="12" t="e">
        <f>#REF!/1000</f>
        <v>#REF!</v>
      </c>
      <c r="D25" s="12">
        <v>268</v>
      </c>
      <c r="E25" s="12">
        <v>616</v>
      </c>
      <c r="F25" s="12"/>
      <c r="G25" s="110">
        <f>423+22+(145*3.7795)</f>
        <v>993.0275</v>
      </c>
      <c r="H25" s="12">
        <v>9</v>
      </c>
      <c r="I25" s="12"/>
      <c r="J25" s="19">
        <f>145*3.7795+60+423+299</f>
        <v>1330.0275000000001</v>
      </c>
      <c r="K25" s="12">
        <v>36</v>
      </c>
      <c r="M25" s="68"/>
      <c r="N25" s="97"/>
      <c r="O25" s="19"/>
      <c r="P25" s="19"/>
      <c r="Q25" s="19"/>
      <c r="R25" s="19"/>
      <c r="S25" s="19"/>
      <c r="T25" s="19"/>
      <c r="U25" s="19"/>
    </row>
    <row r="26" spans="1:21" s="94" customFormat="1" ht="15" customHeight="1">
      <c r="A26" s="19"/>
      <c r="B26" s="12"/>
      <c r="C26" s="12"/>
      <c r="D26" s="12"/>
      <c r="E26" s="12"/>
      <c r="F26" s="12"/>
      <c r="G26" s="12"/>
      <c r="H26" s="12"/>
      <c r="I26" s="12"/>
      <c r="J26" s="12"/>
      <c r="K26" s="12"/>
      <c r="M26" s="68"/>
      <c r="N26" s="97"/>
      <c r="O26" s="19"/>
      <c r="P26" s="19"/>
      <c r="Q26" s="19"/>
      <c r="R26" s="19"/>
      <c r="S26" s="19"/>
      <c r="T26" s="19"/>
      <c r="U26" s="19"/>
    </row>
    <row r="27" spans="1:21" s="94" customFormat="1" ht="15" customHeight="1">
      <c r="A27" s="19" t="s">
        <v>115</v>
      </c>
      <c r="B27" s="12"/>
      <c r="C27" s="12"/>
      <c r="D27" s="12"/>
      <c r="E27" s="12"/>
      <c r="F27" s="12"/>
      <c r="G27" s="12">
        <v>5522</v>
      </c>
      <c r="H27" s="12">
        <v>0</v>
      </c>
      <c r="I27" s="12"/>
      <c r="J27" s="12">
        <v>5522</v>
      </c>
      <c r="K27" s="12">
        <v>0</v>
      </c>
      <c r="M27" s="68"/>
      <c r="N27" s="97"/>
      <c r="O27" s="19"/>
      <c r="P27" s="19"/>
      <c r="Q27" s="19"/>
      <c r="R27" s="19"/>
      <c r="S27" s="19"/>
      <c r="T27" s="19"/>
      <c r="U27" s="19"/>
    </row>
    <row r="28" spans="1:21" s="94" customFormat="1" ht="15" customHeight="1">
      <c r="A28" s="19"/>
      <c r="B28" s="12"/>
      <c r="C28" s="12"/>
      <c r="D28" s="12"/>
      <c r="E28" s="12"/>
      <c r="F28" s="12"/>
      <c r="G28" s="13"/>
      <c r="H28" s="13"/>
      <c r="I28" s="12"/>
      <c r="J28" s="13"/>
      <c r="K28" s="13"/>
      <c r="M28" s="68"/>
      <c r="N28" s="97"/>
      <c r="O28" s="19"/>
      <c r="P28" s="19"/>
      <c r="Q28" s="19"/>
      <c r="R28" s="19"/>
      <c r="S28" s="19"/>
      <c r="T28" s="19"/>
      <c r="U28" s="19"/>
    </row>
    <row r="29" spans="1:21" s="94" customFormat="1" ht="15" customHeight="1">
      <c r="A29" s="19"/>
      <c r="B29" s="68"/>
      <c r="C29" s="68"/>
      <c r="D29" s="68"/>
      <c r="E29" s="68"/>
      <c r="F29" s="68"/>
      <c r="G29" s="12"/>
      <c r="H29" s="68"/>
      <c r="I29" s="12"/>
      <c r="J29" s="12"/>
      <c r="K29" s="68"/>
      <c r="M29" s="68"/>
      <c r="N29" s="97"/>
      <c r="O29" s="68"/>
      <c r="P29" s="68"/>
      <c r="Q29" s="68"/>
      <c r="R29" s="68"/>
      <c r="S29" s="68"/>
      <c r="T29" s="68"/>
      <c r="U29" s="68"/>
    </row>
    <row r="30" spans="1:21" s="94" customFormat="1" ht="15" customHeight="1">
      <c r="A30" s="97" t="s">
        <v>66</v>
      </c>
      <c r="B30" s="97" t="e">
        <f>#REF!-B25</f>
        <v>#REF!</v>
      </c>
      <c r="C30" s="97" t="e">
        <f>#REF!-C25</f>
        <v>#REF!</v>
      </c>
      <c r="D30" s="97" t="e">
        <f>#REF!-D25</f>
        <v>#REF!</v>
      </c>
      <c r="E30" s="97" t="e">
        <f>#REF!-E25</f>
        <v>#REF!</v>
      </c>
      <c r="F30" s="97"/>
      <c r="G30" s="6">
        <f>SUM(G21:G27)</f>
        <v>23121.0275</v>
      </c>
      <c r="H30" s="97">
        <f>SUM(H21:H25)</f>
        <v>2801</v>
      </c>
      <c r="I30" s="6"/>
      <c r="J30" s="6">
        <f>SUM(J21:J27)</f>
        <v>29735.0275</v>
      </c>
      <c r="K30" s="97">
        <f>SUM(K21:K25)</f>
        <v>5720</v>
      </c>
      <c r="M30" s="97"/>
      <c r="N30" s="97"/>
      <c r="O30" s="97"/>
      <c r="P30" s="97"/>
      <c r="Q30" s="97"/>
      <c r="R30" s="97"/>
      <c r="S30" s="97"/>
      <c r="T30" s="97"/>
      <c r="U30" s="97"/>
    </row>
    <row r="31" spans="1:21" s="94" customFormat="1" ht="15" customHeight="1">
      <c r="A31" s="97"/>
      <c r="B31" s="97"/>
      <c r="C31" s="97"/>
      <c r="D31" s="97"/>
      <c r="E31" s="97"/>
      <c r="F31" s="97"/>
      <c r="G31" s="6"/>
      <c r="H31" s="97"/>
      <c r="I31" s="6"/>
      <c r="J31" s="6"/>
      <c r="K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s="94" customFormat="1" ht="15" customHeight="1">
      <c r="A32" s="19" t="s">
        <v>37</v>
      </c>
      <c r="B32" s="12">
        <v>175</v>
      </c>
      <c r="C32" s="12" t="e">
        <f>#REF!/1000</f>
        <v>#REF!</v>
      </c>
      <c r="D32" s="12">
        <v>259</v>
      </c>
      <c r="E32" s="12">
        <v>1722</v>
      </c>
      <c r="F32" s="12"/>
      <c r="G32" s="13">
        <v>-2260</v>
      </c>
      <c r="H32" s="13">
        <v>-1044</v>
      </c>
      <c r="I32" s="12"/>
      <c r="J32" s="13">
        <v>-4732</v>
      </c>
      <c r="K32" s="13">
        <v>-2675</v>
      </c>
      <c r="M32" s="68"/>
      <c r="N32" s="97"/>
      <c r="O32" s="19"/>
      <c r="P32" s="68"/>
      <c r="Q32" s="19"/>
      <c r="R32" s="19"/>
      <c r="S32" s="19"/>
      <c r="T32" s="19"/>
      <c r="U32" s="19"/>
    </row>
    <row r="33" spans="1:21" s="94" customFormat="1" ht="15" customHeight="1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M33" s="68"/>
      <c r="N33" s="97"/>
      <c r="O33" s="19"/>
      <c r="P33" s="68"/>
      <c r="Q33" s="19"/>
      <c r="R33" s="19"/>
      <c r="S33" s="19"/>
      <c r="T33" s="19"/>
      <c r="U33" s="19"/>
    </row>
    <row r="34" spans="1:21" s="94" customFormat="1" ht="15" customHeight="1">
      <c r="A34" s="97" t="s">
        <v>62</v>
      </c>
      <c r="B34" s="97" t="e">
        <f>#REF!-B30</f>
        <v>#REF!</v>
      </c>
      <c r="C34" s="97" t="e">
        <f>#REF!-C30</f>
        <v>#REF!</v>
      </c>
      <c r="D34" s="97" t="e">
        <f>#REF!-D30</f>
        <v>#REF!</v>
      </c>
      <c r="E34" s="97" t="e">
        <f>#REF!-E30</f>
        <v>#REF!</v>
      </c>
      <c r="F34" s="97"/>
      <c r="G34" s="6">
        <f>G30+G32</f>
        <v>20861.0275</v>
      </c>
      <c r="H34" s="97">
        <f>H30+H32</f>
        <v>1757</v>
      </c>
      <c r="I34" s="6"/>
      <c r="J34" s="6">
        <f>J30+J32</f>
        <v>25003.0275</v>
      </c>
      <c r="K34" s="97">
        <f>K30+K32</f>
        <v>3045</v>
      </c>
      <c r="M34" s="97"/>
      <c r="N34" s="97"/>
      <c r="O34" s="97"/>
      <c r="P34" s="97"/>
      <c r="Q34" s="97"/>
      <c r="R34" s="97"/>
      <c r="S34" s="97"/>
      <c r="T34" s="97"/>
      <c r="U34" s="97"/>
    </row>
    <row r="35" spans="1:21" s="94" customFormat="1" ht="15" customHeight="1">
      <c r="A35" s="97"/>
      <c r="B35" s="97"/>
      <c r="C35" s="97"/>
      <c r="D35" s="97"/>
      <c r="E35" s="97"/>
      <c r="F35" s="97"/>
      <c r="G35" s="6"/>
      <c r="H35" s="97"/>
      <c r="I35" s="6"/>
      <c r="J35" s="6"/>
      <c r="K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s="94" customFormat="1" ht="15" customHeight="1">
      <c r="A36" s="19" t="s">
        <v>33</v>
      </c>
      <c r="B36" s="12">
        <v>175</v>
      </c>
      <c r="C36" s="12" t="e">
        <f>#REF!/1000</f>
        <v>#REF!</v>
      </c>
      <c r="D36" s="12">
        <v>259</v>
      </c>
      <c r="E36" s="12">
        <v>1722</v>
      </c>
      <c r="F36" s="12"/>
      <c r="G36" s="13">
        <v>-543</v>
      </c>
      <c r="H36" s="13">
        <v>0</v>
      </c>
      <c r="I36" s="12"/>
      <c r="J36" s="13">
        <v>-543</v>
      </c>
      <c r="K36" s="13">
        <v>0</v>
      </c>
      <c r="M36" s="68"/>
      <c r="N36" s="97"/>
      <c r="O36" s="19"/>
      <c r="P36" s="68"/>
      <c r="Q36" s="19"/>
      <c r="R36" s="19"/>
      <c r="S36" s="19"/>
      <c r="T36" s="19"/>
      <c r="U36" s="19"/>
    </row>
    <row r="37" spans="1:21" s="94" customFormat="1" ht="15" customHeight="1">
      <c r="A37" s="19"/>
      <c r="B37" s="12"/>
      <c r="C37" s="12"/>
      <c r="D37" s="12"/>
      <c r="E37" s="12"/>
      <c r="F37" s="12"/>
      <c r="G37" s="12"/>
      <c r="H37" s="12"/>
      <c r="I37" s="12"/>
      <c r="J37" s="12"/>
      <c r="K37" s="12"/>
      <c r="M37" s="68"/>
      <c r="N37" s="97"/>
      <c r="O37" s="19"/>
      <c r="P37" s="68"/>
      <c r="Q37" s="19"/>
      <c r="R37" s="19"/>
      <c r="S37" s="19"/>
      <c r="T37" s="19"/>
      <c r="U37" s="19"/>
    </row>
    <row r="38" spans="1:21" s="94" customFormat="1" ht="15" customHeight="1" thickBot="1">
      <c r="A38" s="97" t="s">
        <v>63</v>
      </c>
      <c r="B38" s="97" t="e">
        <f>+B30-B32</f>
        <v>#REF!</v>
      </c>
      <c r="C38" s="97" t="e">
        <f>C30-C32</f>
        <v>#REF!</v>
      </c>
      <c r="D38" s="97" t="e">
        <f>+D30-D32</f>
        <v>#REF!</v>
      </c>
      <c r="E38" s="97" t="e">
        <f>+E30-E32</f>
        <v>#REF!</v>
      </c>
      <c r="F38" s="97"/>
      <c r="G38" s="14">
        <f>+G34+G36</f>
        <v>20318.0275</v>
      </c>
      <c r="H38" s="107">
        <f>+H34+H36</f>
        <v>1757</v>
      </c>
      <c r="I38" s="6"/>
      <c r="J38" s="14">
        <f>+J34+J36</f>
        <v>24460.0275</v>
      </c>
      <c r="K38" s="107">
        <f>+K34+K36</f>
        <v>3045</v>
      </c>
      <c r="M38" s="97"/>
      <c r="N38" s="97"/>
      <c r="O38" s="97"/>
      <c r="P38" s="97"/>
      <c r="Q38" s="97"/>
      <c r="R38" s="97"/>
      <c r="S38" s="97"/>
      <c r="T38" s="97"/>
      <c r="U38" s="97"/>
    </row>
    <row r="39" spans="1:21" s="92" customFormat="1" ht="15" customHeight="1" thickTop="1">
      <c r="A39" s="78"/>
      <c r="B39" s="19"/>
      <c r="C39" s="19"/>
      <c r="D39" s="19"/>
      <c r="E39" s="19"/>
      <c r="F39" s="19"/>
      <c r="G39" s="12"/>
      <c r="H39" s="19"/>
      <c r="I39" s="12"/>
      <c r="J39" s="12"/>
      <c r="K39" s="19"/>
      <c r="M39" s="19"/>
      <c r="N39" s="97"/>
      <c r="O39" s="19"/>
      <c r="P39" s="19"/>
      <c r="Q39" s="19"/>
      <c r="R39" s="19"/>
      <c r="S39" s="19"/>
      <c r="T39" s="19"/>
      <c r="U39" s="19"/>
    </row>
    <row r="40" spans="1:21" s="92" customFormat="1" ht="15" customHeight="1">
      <c r="A40" s="78"/>
      <c r="B40" s="19"/>
      <c r="C40" s="19"/>
      <c r="D40" s="19"/>
      <c r="E40" s="19"/>
      <c r="F40" s="19"/>
      <c r="G40" s="16"/>
      <c r="H40" s="19"/>
      <c r="I40" s="16"/>
      <c r="J40" s="16"/>
      <c r="K40" s="19"/>
      <c r="M40" s="19"/>
      <c r="N40" s="97"/>
      <c r="O40" s="19"/>
      <c r="P40" s="19"/>
      <c r="Q40" s="19"/>
      <c r="R40" s="19"/>
      <c r="S40" s="19"/>
      <c r="T40" s="19"/>
      <c r="U40" s="19"/>
    </row>
    <row r="41" spans="1:21" s="94" customFormat="1" ht="15" customHeight="1">
      <c r="A41" s="19" t="s">
        <v>64</v>
      </c>
      <c r="B41" s="19"/>
      <c r="C41" s="19"/>
      <c r="D41" s="19"/>
      <c r="E41" s="19"/>
      <c r="F41" s="19"/>
      <c r="G41" s="162">
        <v>3.31</v>
      </c>
      <c r="H41" s="163">
        <f>H38/74000*100</f>
        <v>2.3743243243243244</v>
      </c>
      <c r="I41" s="162"/>
      <c r="J41" s="162">
        <v>11.17</v>
      </c>
      <c r="K41" s="163">
        <f>K38/74000*100</f>
        <v>4.114864864864865</v>
      </c>
      <c r="M41" s="108"/>
      <c r="N41" s="97"/>
      <c r="O41" s="19"/>
      <c r="P41" s="19"/>
      <c r="Q41" s="19"/>
      <c r="R41" s="19"/>
      <c r="S41" s="19"/>
      <c r="T41" s="19"/>
      <c r="U41" s="19"/>
    </row>
    <row r="42" spans="1:21" s="94" customFormat="1" ht="15" customHeight="1">
      <c r="A42" s="19"/>
      <c r="B42" s="19"/>
      <c r="C42" s="19"/>
      <c r="D42" s="19"/>
      <c r="E42" s="19"/>
      <c r="F42" s="19"/>
      <c r="G42" s="162"/>
      <c r="H42" s="163"/>
      <c r="I42" s="162"/>
      <c r="J42" s="162"/>
      <c r="K42" s="163"/>
      <c r="M42" s="108"/>
      <c r="N42" s="97"/>
      <c r="O42" s="19"/>
      <c r="P42" s="19"/>
      <c r="Q42" s="19"/>
      <c r="R42" s="19"/>
      <c r="S42" s="19"/>
      <c r="T42" s="19"/>
      <c r="U42" s="19"/>
    </row>
    <row r="43" spans="1:21" s="92" customFormat="1" ht="15" customHeight="1">
      <c r="A43" s="19" t="s">
        <v>34</v>
      </c>
      <c r="B43" s="78"/>
      <c r="C43" s="19"/>
      <c r="D43" s="19"/>
      <c r="E43" s="19"/>
      <c r="F43" s="19"/>
      <c r="G43" s="162">
        <v>2.79</v>
      </c>
      <c r="H43" s="68" t="s">
        <v>28</v>
      </c>
      <c r="I43" s="162"/>
      <c r="J43" s="162">
        <v>9.91</v>
      </c>
      <c r="K43" s="68" t="s">
        <v>28</v>
      </c>
      <c r="M43" s="19"/>
      <c r="N43" s="97"/>
      <c r="O43" s="78"/>
      <c r="P43" s="78"/>
      <c r="Q43" s="78"/>
      <c r="R43" s="78"/>
      <c r="S43" s="19"/>
      <c r="T43" s="19"/>
      <c r="U43" s="19"/>
    </row>
    <row r="44" spans="1:21" s="92" customFormat="1" ht="15" customHeight="1">
      <c r="A44" s="19"/>
      <c r="B44" s="78"/>
      <c r="C44" s="19"/>
      <c r="D44" s="19"/>
      <c r="E44" s="19"/>
      <c r="F44" s="19"/>
      <c r="G44" s="162"/>
      <c r="H44" s="68"/>
      <c r="I44" s="162"/>
      <c r="J44" s="162"/>
      <c r="K44" s="68"/>
      <c r="M44" s="19"/>
      <c r="N44" s="97"/>
      <c r="O44" s="78"/>
      <c r="P44" s="78"/>
      <c r="Q44" s="78"/>
      <c r="R44" s="78"/>
      <c r="S44" s="19"/>
      <c r="T44" s="19"/>
      <c r="U44" s="19"/>
    </row>
    <row r="45" spans="1:21" s="92" customFormat="1" ht="15" customHeight="1">
      <c r="A45" s="19"/>
      <c r="B45" s="78"/>
      <c r="C45" s="19"/>
      <c r="D45" s="19"/>
      <c r="E45" s="19"/>
      <c r="F45" s="19"/>
      <c r="G45" s="162"/>
      <c r="H45" s="68"/>
      <c r="I45" s="162"/>
      <c r="J45" s="162"/>
      <c r="K45" s="68"/>
      <c r="M45" s="19"/>
      <c r="N45" s="97"/>
      <c r="O45" s="78"/>
      <c r="P45" s="78"/>
      <c r="Q45" s="78"/>
      <c r="R45" s="78"/>
      <c r="S45" s="19"/>
      <c r="T45" s="19"/>
      <c r="U45" s="19"/>
    </row>
    <row r="46" spans="1:21" s="92" customFormat="1" ht="15" customHeight="1">
      <c r="A46" s="19" t="s">
        <v>128</v>
      </c>
      <c r="B46" s="78"/>
      <c r="C46" s="19"/>
      <c r="D46" s="19"/>
      <c r="E46" s="19"/>
      <c r="F46" s="19"/>
      <c r="G46" s="16"/>
      <c r="H46" s="68"/>
      <c r="I46" s="16"/>
      <c r="J46" s="16"/>
      <c r="K46" s="68"/>
      <c r="M46" s="19"/>
      <c r="N46" s="97"/>
      <c r="O46" s="78"/>
      <c r="P46" s="78"/>
      <c r="Q46" s="78"/>
      <c r="R46" s="78"/>
      <c r="S46" s="19"/>
      <c r="T46" s="19"/>
      <c r="U46" s="19"/>
    </row>
    <row r="47" spans="1:20" s="92" customFormat="1" ht="15" customHeight="1">
      <c r="A47" s="78"/>
      <c r="B47" s="78"/>
      <c r="C47" s="19"/>
      <c r="D47" s="19"/>
      <c r="E47" s="19"/>
      <c r="F47" s="19"/>
      <c r="G47" s="16"/>
      <c r="H47" s="16"/>
      <c r="I47" s="17"/>
      <c r="J47" s="16"/>
      <c r="L47" s="19"/>
      <c r="M47" s="19"/>
      <c r="N47" s="97"/>
      <c r="O47" s="78"/>
      <c r="P47" s="78"/>
      <c r="Q47" s="78"/>
      <c r="R47" s="78"/>
      <c r="S47" s="94"/>
      <c r="T47" s="94"/>
    </row>
    <row r="48" spans="1:20" s="92" customFormat="1" ht="15" customHeight="1">
      <c r="A48" s="164" t="s">
        <v>71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N48" s="97"/>
      <c r="S48" s="94"/>
      <c r="T48" s="94"/>
    </row>
    <row r="49" spans="1:20" s="92" customFormat="1" ht="1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9"/>
      <c r="N49" s="97"/>
      <c r="O49" s="78"/>
      <c r="P49" s="78"/>
      <c r="Q49" s="78"/>
      <c r="R49" s="78"/>
      <c r="S49" s="94"/>
      <c r="T49" s="94"/>
    </row>
    <row r="50" spans="1:20" s="92" customFormat="1" ht="1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9"/>
      <c r="O50" s="78"/>
      <c r="P50" s="78"/>
      <c r="Q50" s="78"/>
      <c r="R50" s="78"/>
      <c r="S50" s="78"/>
      <c r="T50" s="94"/>
    </row>
    <row r="51" spans="1:20" s="92" customFormat="1" ht="15" customHeight="1">
      <c r="A51" s="78"/>
      <c r="B51" s="19"/>
      <c r="C51" s="19"/>
      <c r="D51" s="19"/>
      <c r="E51" s="19"/>
      <c r="F51" s="78"/>
      <c r="G51" s="17"/>
      <c r="H51" s="17"/>
      <c r="I51" s="18"/>
      <c r="J51" s="18"/>
      <c r="K51" s="78"/>
      <c r="L51" s="78"/>
      <c r="M51" s="19"/>
      <c r="O51" s="78"/>
      <c r="P51" s="78"/>
      <c r="Q51" s="78"/>
      <c r="R51" s="78"/>
      <c r="S51" s="78"/>
      <c r="T51" s="94"/>
    </row>
    <row r="52" spans="1:20" s="92" customFormat="1" ht="15" customHeight="1">
      <c r="A52" s="78"/>
      <c r="B52" s="19"/>
      <c r="C52" s="19"/>
      <c r="D52" s="19"/>
      <c r="E52" s="19"/>
      <c r="F52" s="78"/>
      <c r="G52" s="17"/>
      <c r="H52" s="17"/>
      <c r="I52" s="18"/>
      <c r="J52" s="18"/>
      <c r="K52" s="78"/>
      <c r="M52" s="19"/>
      <c r="O52" s="78"/>
      <c r="P52" s="78"/>
      <c r="Q52" s="78"/>
      <c r="R52" s="78"/>
      <c r="S52" s="78"/>
      <c r="T52" s="94"/>
    </row>
    <row r="53" spans="1:20" s="92" customFormat="1" ht="15" customHeight="1">
      <c r="A53" s="78"/>
      <c r="B53" s="19"/>
      <c r="C53" s="19"/>
      <c r="D53" s="19"/>
      <c r="E53" s="19"/>
      <c r="F53" s="78"/>
      <c r="G53" s="16"/>
      <c r="H53" s="17"/>
      <c r="I53" s="18"/>
      <c r="J53" s="18"/>
      <c r="K53" s="78"/>
      <c r="L53" s="109"/>
      <c r="M53" s="19"/>
      <c r="O53" s="78"/>
      <c r="P53" s="78"/>
      <c r="Q53" s="78"/>
      <c r="R53" s="78"/>
      <c r="S53" s="78"/>
      <c r="T53" s="94"/>
    </row>
    <row r="54" spans="1:20" s="92" customFormat="1" ht="15" customHeight="1">
      <c r="A54" s="78"/>
      <c r="B54" s="19"/>
      <c r="C54" s="19"/>
      <c r="D54" s="19"/>
      <c r="E54" s="19"/>
      <c r="F54" s="78"/>
      <c r="G54" s="18"/>
      <c r="H54" s="17"/>
      <c r="I54" s="18"/>
      <c r="J54" s="18"/>
      <c r="K54" s="78"/>
      <c r="M54" s="19"/>
      <c r="N54" s="19"/>
      <c r="O54" s="78"/>
      <c r="P54" s="78"/>
      <c r="Q54" s="78"/>
      <c r="R54" s="78"/>
      <c r="S54" s="19"/>
      <c r="T54" s="94"/>
    </row>
    <row r="55" spans="1:20" s="92" customFormat="1" ht="15" customHeight="1">
      <c r="A55" s="78"/>
      <c r="B55" s="19"/>
      <c r="C55" s="19"/>
      <c r="D55" s="19"/>
      <c r="E55" s="19"/>
      <c r="F55" s="78"/>
      <c r="G55" s="17"/>
      <c r="H55" s="17"/>
      <c r="I55" s="18"/>
      <c r="J55" s="18"/>
      <c r="P55" s="78"/>
      <c r="T55" s="94"/>
    </row>
    <row r="56" spans="1:20" s="92" customFormat="1" ht="15" customHeight="1">
      <c r="A56" s="78"/>
      <c r="B56" s="19"/>
      <c r="C56" s="19"/>
      <c r="D56" s="19"/>
      <c r="E56" s="19"/>
      <c r="F56" s="78"/>
      <c r="G56" s="16"/>
      <c r="H56" s="16"/>
      <c r="I56" s="18"/>
      <c r="J56" s="18"/>
      <c r="S56" s="94"/>
      <c r="T56" s="94"/>
    </row>
    <row r="57" spans="1:20" s="92" customFormat="1" ht="15" customHeight="1">
      <c r="A57" s="78"/>
      <c r="B57" s="19"/>
      <c r="C57" s="19"/>
      <c r="D57" s="19"/>
      <c r="E57" s="19"/>
      <c r="F57" s="78"/>
      <c r="G57" s="16"/>
      <c r="H57" s="16"/>
      <c r="I57" s="18"/>
      <c r="J57" s="18"/>
      <c r="K57" s="78"/>
      <c r="S57" s="94"/>
      <c r="T57" s="94"/>
    </row>
    <row r="58" spans="1:20" s="92" customFormat="1" ht="15" customHeight="1">
      <c r="A58" s="78"/>
      <c r="B58" s="19"/>
      <c r="C58" s="19"/>
      <c r="D58" s="19"/>
      <c r="E58" s="19"/>
      <c r="F58" s="78"/>
      <c r="G58" s="17"/>
      <c r="H58" s="17"/>
      <c r="I58" s="18"/>
      <c r="J58" s="18"/>
      <c r="S58" s="94"/>
      <c r="T58" s="94"/>
    </row>
    <row r="59" spans="1:20" s="92" customFormat="1" ht="15" customHeight="1">
      <c r="A59" s="78"/>
      <c r="B59" s="19"/>
      <c r="C59" s="19"/>
      <c r="D59" s="19"/>
      <c r="E59" s="19"/>
      <c r="F59" s="78"/>
      <c r="G59" s="16"/>
      <c r="H59" s="17"/>
      <c r="I59" s="18"/>
      <c r="J59" s="18"/>
      <c r="S59" s="94"/>
      <c r="T59" s="94"/>
    </row>
    <row r="60" spans="1:20" s="92" customFormat="1" ht="15" customHeight="1">
      <c r="A60" s="78"/>
      <c r="B60" s="19"/>
      <c r="C60" s="19"/>
      <c r="D60" s="19"/>
      <c r="E60" s="19"/>
      <c r="F60" s="78"/>
      <c r="G60" s="16"/>
      <c r="H60" s="17"/>
      <c r="I60" s="18"/>
      <c r="J60" s="18"/>
      <c r="S60" s="94"/>
      <c r="T60" s="94"/>
    </row>
    <row r="61" spans="1:20" s="92" customFormat="1" ht="15" customHeight="1">
      <c r="A61" s="78"/>
      <c r="B61" s="19"/>
      <c r="C61" s="19"/>
      <c r="D61" s="19"/>
      <c r="E61" s="19"/>
      <c r="F61" s="78"/>
      <c r="G61" s="16"/>
      <c r="H61" s="17"/>
      <c r="I61" s="18"/>
      <c r="J61" s="18"/>
      <c r="S61" s="94"/>
      <c r="T61" s="94"/>
    </row>
    <row r="62" spans="1:20" s="92" customFormat="1" ht="15" customHeight="1">
      <c r="A62" s="78"/>
      <c r="B62" s="19"/>
      <c r="C62" s="19"/>
      <c r="D62" s="19"/>
      <c r="E62" s="19"/>
      <c r="F62" s="78"/>
      <c r="G62" s="17"/>
      <c r="H62" s="17"/>
      <c r="I62" s="16"/>
      <c r="J62" s="16"/>
      <c r="S62" s="94"/>
      <c r="T62" s="94"/>
    </row>
    <row r="63" spans="1:21" s="92" customFormat="1" ht="15" customHeight="1">
      <c r="A63" s="78"/>
      <c r="B63" s="78"/>
      <c r="C63" s="19"/>
      <c r="D63" s="19"/>
      <c r="E63" s="19"/>
      <c r="F63" s="19"/>
      <c r="G63" s="16"/>
      <c r="H63" s="16"/>
      <c r="I63" s="16"/>
      <c r="J63" s="16"/>
      <c r="K63" s="78"/>
      <c r="M63" s="19"/>
      <c r="N63" s="19"/>
      <c r="O63" s="78"/>
      <c r="P63" s="78"/>
      <c r="Q63" s="78"/>
      <c r="R63" s="78"/>
      <c r="S63" s="19"/>
      <c r="T63" s="19"/>
      <c r="U63" s="19"/>
    </row>
    <row r="64" spans="1:21" s="92" customFormat="1" ht="15" customHeight="1">
      <c r="A64" s="78"/>
      <c r="B64" s="78"/>
      <c r="C64" s="19"/>
      <c r="D64" s="19"/>
      <c r="E64" s="19"/>
      <c r="F64" s="19"/>
      <c r="G64" s="16"/>
      <c r="H64" s="16"/>
      <c r="I64" s="16"/>
      <c r="J64" s="16"/>
      <c r="K64" s="78"/>
      <c r="M64" s="19"/>
      <c r="N64" s="19"/>
      <c r="O64" s="78"/>
      <c r="P64" s="78"/>
      <c r="Q64" s="78"/>
      <c r="R64" s="78"/>
      <c r="S64" s="19"/>
      <c r="T64" s="19"/>
      <c r="U64" s="19"/>
    </row>
    <row r="65" spans="1:21" s="92" customFormat="1" ht="15" customHeight="1">
      <c r="A65" s="78"/>
      <c r="B65" s="78"/>
      <c r="C65" s="19"/>
      <c r="D65" s="19"/>
      <c r="E65" s="19"/>
      <c r="F65" s="19"/>
      <c r="G65" s="16"/>
      <c r="H65" s="16"/>
      <c r="I65" s="16"/>
      <c r="J65" s="16"/>
      <c r="K65" s="78"/>
      <c r="M65" s="19"/>
      <c r="N65" s="19"/>
      <c r="O65" s="78"/>
      <c r="P65" s="78"/>
      <c r="Q65" s="78"/>
      <c r="R65" s="78"/>
      <c r="S65" s="19"/>
      <c r="T65" s="19"/>
      <c r="U65" s="19"/>
    </row>
    <row r="66" spans="1:21" s="92" customFormat="1" ht="15" customHeight="1">
      <c r="A66" s="78"/>
      <c r="B66" s="78"/>
      <c r="C66" s="19"/>
      <c r="D66" s="19"/>
      <c r="E66" s="19"/>
      <c r="F66" s="19"/>
      <c r="G66" s="16"/>
      <c r="H66" s="16"/>
      <c r="I66" s="16"/>
      <c r="J66" s="16"/>
      <c r="K66" s="78"/>
      <c r="M66" s="19"/>
      <c r="N66" s="19"/>
      <c r="O66" s="78"/>
      <c r="P66" s="78"/>
      <c r="Q66" s="78"/>
      <c r="R66" s="78"/>
      <c r="S66" s="19"/>
      <c r="T66" s="19"/>
      <c r="U66" s="19"/>
    </row>
    <row r="67" spans="1:21" s="92" customFormat="1" ht="15" customHeight="1">
      <c r="A67" s="78"/>
      <c r="B67" s="78"/>
      <c r="C67" s="19"/>
      <c r="D67" s="19"/>
      <c r="E67" s="19"/>
      <c r="F67" s="19"/>
      <c r="G67" s="16"/>
      <c r="H67" s="16"/>
      <c r="I67" s="16"/>
      <c r="J67" s="16"/>
      <c r="K67" s="78"/>
      <c r="M67" s="19"/>
      <c r="N67" s="19"/>
      <c r="O67" s="78"/>
      <c r="P67" s="78"/>
      <c r="Q67" s="78"/>
      <c r="R67" s="78"/>
      <c r="S67" s="19"/>
      <c r="T67" s="19"/>
      <c r="U67" s="19"/>
    </row>
    <row r="68" spans="1:21" s="92" customFormat="1" ht="15" customHeight="1">
      <c r="A68" s="78"/>
      <c r="B68" s="78"/>
      <c r="C68" s="19"/>
      <c r="D68" s="19"/>
      <c r="E68" s="19"/>
      <c r="F68" s="19"/>
      <c r="G68" s="19"/>
      <c r="H68" s="19"/>
      <c r="I68" s="19"/>
      <c r="J68" s="19"/>
      <c r="K68" s="78"/>
      <c r="M68" s="19"/>
      <c r="N68" s="19"/>
      <c r="O68" s="78"/>
      <c r="P68" s="78"/>
      <c r="Q68" s="78"/>
      <c r="R68" s="78"/>
      <c r="S68" s="19"/>
      <c r="T68" s="19"/>
      <c r="U68" s="19"/>
    </row>
    <row r="69" spans="1:21" s="92" customFormat="1" ht="15" customHeight="1">
      <c r="A69" s="78"/>
      <c r="B69" s="78"/>
      <c r="C69" s="19"/>
      <c r="D69" s="19"/>
      <c r="E69" s="19"/>
      <c r="F69" s="19"/>
      <c r="G69" s="19"/>
      <c r="H69" s="19"/>
      <c r="I69" s="19"/>
      <c r="J69" s="19"/>
      <c r="K69" s="78"/>
      <c r="M69" s="19"/>
      <c r="N69" s="19"/>
      <c r="O69" s="78"/>
      <c r="P69" s="78"/>
      <c r="Q69" s="78"/>
      <c r="R69" s="78"/>
      <c r="S69" s="19"/>
      <c r="T69" s="19"/>
      <c r="U69" s="19"/>
    </row>
    <row r="70" spans="1:21" s="92" customFormat="1" ht="15" customHeight="1">
      <c r="A70" s="78"/>
      <c r="B70" s="78"/>
      <c r="C70" s="19"/>
      <c r="D70" s="19"/>
      <c r="E70" s="19"/>
      <c r="F70" s="19"/>
      <c r="G70" s="19"/>
      <c r="H70" s="19"/>
      <c r="I70" s="19"/>
      <c r="J70" s="19"/>
      <c r="K70" s="78"/>
      <c r="M70" s="19"/>
      <c r="N70" s="19"/>
      <c r="O70" s="78"/>
      <c r="P70" s="78"/>
      <c r="Q70" s="78"/>
      <c r="R70" s="78"/>
      <c r="S70" s="19"/>
      <c r="T70" s="19"/>
      <c r="U70" s="19"/>
    </row>
    <row r="71" spans="1:21" s="92" customFormat="1" ht="15" customHeight="1">
      <c r="A71" s="78"/>
      <c r="B71" s="78"/>
      <c r="C71" s="19"/>
      <c r="D71" s="19"/>
      <c r="E71" s="19"/>
      <c r="F71" s="19"/>
      <c r="G71" s="19"/>
      <c r="H71" s="19"/>
      <c r="I71" s="19"/>
      <c r="J71" s="19"/>
      <c r="K71" s="78"/>
      <c r="M71" s="19"/>
      <c r="N71" s="19"/>
      <c r="O71" s="78"/>
      <c r="P71" s="78"/>
      <c r="Q71" s="78"/>
      <c r="R71" s="78"/>
      <c r="S71" s="19"/>
      <c r="T71" s="19"/>
      <c r="U71" s="19"/>
    </row>
    <row r="72" spans="1:21" s="92" customFormat="1" ht="15" customHeight="1">
      <c r="A72" s="78"/>
      <c r="B72" s="78"/>
      <c r="C72" s="19"/>
      <c r="D72" s="19"/>
      <c r="E72" s="19"/>
      <c r="F72" s="19"/>
      <c r="G72" s="19"/>
      <c r="H72" s="19"/>
      <c r="I72" s="19"/>
      <c r="J72" s="19"/>
      <c r="K72" s="78"/>
      <c r="M72" s="19"/>
      <c r="N72" s="19"/>
      <c r="O72" s="78"/>
      <c r="P72" s="78"/>
      <c r="Q72" s="78"/>
      <c r="R72" s="78"/>
      <c r="S72" s="19"/>
      <c r="T72" s="19"/>
      <c r="U72" s="19"/>
    </row>
    <row r="73" spans="1:21" s="92" customFormat="1" ht="15" customHeight="1">
      <c r="A73" s="78"/>
      <c r="B73" s="78"/>
      <c r="C73" s="19"/>
      <c r="D73" s="19"/>
      <c r="E73" s="19"/>
      <c r="F73" s="19"/>
      <c r="G73" s="19"/>
      <c r="H73" s="19"/>
      <c r="I73" s="19"/>
      <c r="J73" s="19"/>
      <c r="K73" s="78"/>
      <c r="M73" s="19"/>
      <c r="N73" s="19"/>
      <c r="O73" s="78"/>
      <c r="P73" s="78"/>
      <c r="Q73" s="78"/>
      <c r="R73" s="78"/>
      <c r="S73" s="19"/>
      <c r="T73" s="19"/>
      <c r="U73" s="19"/>
    </row>
    <row r="74" spans="1:21" s="92" customFormat="1" ht="15" customHeight="1">
      <c r="A74" s="78"/>
      <c r="B74" s="78"/>
      <c r="C74" s="19"/>
      <c r="D74" s="19"/>
      <c r="E74" s="19"/>
      <c r="F74" s="19"/>
      <c r="G74" s="19"/>
      <c r="H74" s="19"/>
      <c r="I74" s="19"/>
      <c r="J74" s="19"/>
      <c r="K74" s="78"/>
      <c r="M74" s="19"/>
      <c r="N74" s="19"/>
      <c r="O74" s="78"/>
      <c r="P74" s="78"/>
      <c r="Q74" s="78"/>
      <c r="R74" s="78"/>
      <c r="S74" s="19"/>
      <c r="T74" s="19"/>
      <c r="U74" s="19"/>
    </row>
    <row r="75" spans="1:21" s="92" customFormat="1" ht="15" customHeight="1">
      <c r="A75" s="78"/>
      <c r="B75" s="78"/>
      <c r="C75" s="19"/>
      <c r="D75" s="19"/>
      <c r="E75" s="19"/>
      <c r="F75" s="19"/>
      <c r="G75" s="19"/>
      <c r="H75" s="19"/>
      <c r="I75" s="19"/>
      <c r="J75" s="19"/>
      <c r="K75" s="78"/>
      <c r="M75" s="19"/>
      <c r="N75" s="19"/>
      <c r="O75" s="78"/>
      <c r="P75" s="78"/>
      <c r="Q75" s="78"/>
      <c r="R75" s="78"/>
      <c r="S75" s="19"/>
      <c r="T75" s="19"/>
      <c r="U75" s="19"/>
    </row>
    <row r="76" spans="1:21" s="92" customFormat="1" ht="15" customHeight="1">
      <c r="A76" s="78"/>
      <c r="B76" s="78"/>
      <c r="C76" s="19"/>
      <c r="D76" s="19"/>
      <c r="E76" s="19"/>
      <c r="F76" s="19"/>
      <c r="G76" s="19"/>
      <c r="H76" s="19"/>
      <c r="I76" s="19"/>
      <c r="J76" s="19"/>
      <c r="K76" s="78"/>
      <c r="M76" s="19"/>
      <c r="N76" s="19"/>
      <c r="O76" s="78"/>
      <c r="P76" s="78"/>
      <c r="Q76" s="78"/>
      <c r="R76" s="78"/>
      <c r="S76" s="19"/>
      <c r="T76" s="19"/>
      <c r="U76" s="19"/>
    </row>
    <row r="77" spans="1:21" s="92" customFormat="1" ht="15" customHeight="1">
      <c r="A77" s="78"/>
      <c r="B77" s="78"/>
      <c r="C77" s="19"/>
      <c r="D77" s="19"/>
      <c r="E77" s="19"/>
      <c r="F77" s="19"/>
      <c r="G77" s="19"/>
      <c r="H77" s="19"/>
      <c r="I77" s="19"/>
      <c r="J77" s="19"/>
      <c r="K77" s="78"/>
      <c r="M77" s="19"/>
      <c r="N77" s="19"/>
      <c r="O77" s="78"/>
      <c r="P77" s="78"/>
      <c r="Q77" s="78"/>
      <c r="R77" s="78"/>
      <c r="S77" s="19"/>
      <c r="T77" s="19"/>
      <c r="U77" s="19"/>
    </row>
    <row r="78" spans="1:21" s="92" customFormat="1" ht="15" customHeight="1">
      <c r="A78" s="78"/>
      <c r="B78" s="78"/>
      <c r="C78" s="19"/>
      <c r="D78" s="19"/>
      <c r="E78" s="19"/>
      <c r="F78" s="19"/>
      <c r="G78" s="19"/>
      <c r="H78" s="19"/>
      <c r="I78" s="19"/>
      <c r="J78" s="19"/>
      <c r="K78" s="78"/>
      <c r="M78" s="19"/>
      <c r="N78" s="19"/>
      <c r="O78" s="78"/>
      <c r="P78" s="78"/>
      <c r="Q78" s="78"/>
      <c r="R78" s="78"/>
      <c r="S78" s="19"/>
      <c r="T78" s="19"/>
      <c r="U78" s="19"/>
    </row>
    <row r="79" spans="1:21" s="92" customFormat="1" ht="15" customHeight="1">
      <c r="A79" s="78"/>
      <c r="B79" s="78"/>
      <c r="C79" s="19"/>
      <c r="D79" s="19"/>
      <c r="E79" s="19"/>
      <c r="F79" s="19"/>
      <c r="G79" s="19"/>
      <c r="H79" s="19"/>
      <c r="I79" s="19"/>
      <c r="J79" s="19"/>
      <c r="K79" s="78"/>
      <c r="M79" s="19"/>
      <c r="N79" s="19"/>
      <c r="O79" s="78"/>
      <c r="P79" s="78"/>
      <c r="Q79" s="78"/>
      <c r="R79" s="78"/>
      <c r="S79" s="19"/>
      <c r="T79" s="19"/>
      <c r="U79" s="19"/>
    </row>
    <row r="80" spans="1:21" s="92" customFormat="1" ht="15" customHeight="1">
      <c r="A80" s="78"/>
      <c r="B80" s="78"/>
      <c r="C80" s="19"/>
      <c r="D80" s="19"/>
      <c r="E80" s="19"/>
      <c r="F80" s="19"/>
      <c r="G80" s="19"/>
      <c r="H80" s="19"/>
      <c r="I80" s="19"/>
      <c r="J80" s="19"/>
      <c r="K80" s="78"/>
      <c r="M80" s="19"/>
      <c r="N80" s="19"/>
      <c r="O80" s="78"/>
      <c r="P80" s="78"/>
      <c r="Q80" s="78"/>
      <c r="R80" s="78"/>
      <c r="S80" s="19"/>
      <c r="T80" s="19"/>
      <c r="U80" s="19"/>
    </row>
    <row r="81" spans="1:21" s="92" customFormat="1" ht="15" customHeight="1">
      <c r="A81" s="78"/>
      <c r="B81" s="78"/>
      <c r="C81" s="19"/>
      <c r="D81" s="19"/>
      <c r="E81" s="19"/>
      <c r="F81" s="19"/>
      <c r="G81" s="19"/>
      <c r="H81" s="19"/>
      <c r="I81" s="19"/>
      <c r="J81" s="19"/>
      <c r="K81" s="78"/>
      <c r="M81" s="19"/>
      <c r="N81" s="19"/>
      <c r="O81" s="78"/>
      <c r="P81" s="78"/>
      <c r="Q81" s="78"/>
      <c r="R81" s="78"/>
      <c r="S81" s="19"/>
      <c r="T81" s="19"/>
      <c r="U81" s="19"/>
    </row>
    <row r="82" spans="1:21" s="92" customFormat="1" ht="15" customHeight="1">
      <c r="A82" s="78"/>
      <c r="B82" s="78"/>
      <c r="C82" s="19"/>
      <c r="D82" s="19"/>
      <c r="E82" s="19"/>
      <c r="F82" s="19"/>
      <c r="G82" s="19"/>
      <c r="H82" s="19"/>
      <c r="I82" s="19"/>
      <c r="J82" s="19"/>
      <c r="K82" s="78"/>
      <c r="M82" s="19"/>
      <c r="N82" s="19"/>
      <c r="O82" s="78"/>
      <c r="P82" s="78"/>
      <c r="Q82" s="78"/>
      <c r="R82" s="78"/>
      <c r="S82" s="19"/>
      <c r="T82" s="19"/>
      <c r="U82" s="19"/>
    </row>
    <row r="83" spans="1:21" s="92" customFormat="1" ht="15" customHeight="1">
      <c r="A83" s="78"/>
      <c r="B83" s="78"/>
      <c r="C83" s="19"/>
      <c r="D83" s="19"/>
      <c r="E83" s="19"/>
      <c r="F83" s="19"/>
      <c r="G83" s="19"/>
      <c r="H83" s="19"/>
      <c r="I83" s="19"/>
      <c r="J83" s="19"/>
      <c r="K83" s="78"/>
      <c r="M83" s="19"/>
      <c r="N83" s="19"/>
      <c r="O83" s="78"/>
      <c r="P83" s="78"/>
      <c r="Q83" s="78"/>
      <c r="R83" s="78"/>
      <c r="S83" s="19"/>
      <c r="T83" s="19"/>
      <c r="U83" s="19"/>
    </row>
    <row r="84" spans="1:21" s="92" customFormat="1" ht="15" customHeight="1">
      <c r="A84" s="78"/>
      <c r="B84" s="78"/>
      <c r="C84" s="19"/>
      <c r="D84" s="19"/>
      <c r="E84" s="19"/>
      <c r="F84" s="19"/>
      <c r="G84" s="19"/>
      <c r="H84" s="19"/>
      <c r="I84" s="19"/>
      <c r="J84" s="19"/>
      <c r="K84" s="78"/>
      <c r="M84" s="19"/>
      <c r="N84" s="19"/>
      <c r="O84" s="78"/>
      <c r="P84" s="78"/>
      <c r="Q84" s="78"/>
      <c r="R84" s="78"/>
      <c r="S84" s="19"/>
      <c r="T84" s="19"/>
      <c r="U84" s="19"/>
    </row>
    <row r="85" spans="1:21" s="92" customFormat="1" ht="15" customHeight="1">
      <c r="A85" s="78"/>
      <c r="B85" s="78"/>
      <c r="C85" s="19"/>
      <c r="D85" s="19"/>
      <c r="E85" s="19"/>
      <c r="F85" s="19"/>
      <c r="G85" s="19"/>
      <c r="H85" s="19"/>
      <c r="I85" s="19"/>
      <c r="J85" s="19"/>
      <c r="K85" s="78"/>
      <c r="M85" s="19"/>
      <c r="N85" s="19"/>
      <c r="O85" s="78"/>
      <c r="P85" s="78"/>
      <c r="Q85" s="78"/>
      <c r="R85" s="78"/>
      <c r="S85" s="19"/>
      <c r="T85" s="19"/>
      <c r="U85" s="19"/>
    </row>
  </sheetData>
  <mergeCells count="6">
    <mergeCell ref="A48:L50"/>
    <mergeCell ref="S9:T9"/>
    <mergeCell ref="G10:H10"/>
    <mergeCell ref="J10:K10"/>
    <mergeCell ref="J11:K11"/>
    <mergeCell ref="G11:H11"/>
  </mergeCells>
  <printOptions horizontalCentered="1"/>
  <pageMargins left="0.42" right="0.21" top="1" bottom="1" header="0.5" footer="0.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70" zoomScaleNormal="70" workbookViewId="0" topLeftCell="A1">
      <selection activeCell="D6" sqref="D6"/>
    </sheetView>
  </sheetViews>
  <sheetFormatPr defaultColWidth="8.88671875" defaultRowHeight="15" customHeight="1"/>
  <cols>
    <col min="1" max="1" width="2.88671875" style="46" customWidth="1"/>
    <col min="2" max="2" width="2.10546875" style="2" customWidth="1"/>
    <col min="3" max="3" width="51.99609375" style="2" customWidth="1"/>
    <col min="4" max="4" width="19.21484375" style="47" customWidth="1"/>
    <col min="5" max="5" width="19.99609375" style="127" customWidth="1"/>
    <col min="6" max="7" width="7.10546875" style="46" customWidth="1"/>
    <col min="8" max="8" width="10.3359375" style="46" customWidth="1"/>
    <col min="9" max="16384" width="7.10546875" style="46" customWidth="1"/>
  </cols>
  <sheetData>
    <row r="1" spans="1:5" s="2" customFormat="1" ht="18.75" customHeight="1">
      <c r="A1" s="1" t="s">
        <v>96</v>
      </c>
      <c r="D1" s="20"/>
      <c r="E1" s="125"/>
    </row>
    <row r="2" spans="1:5" s="2" customFormat="1" ht="15" customHeight="1">
      <c r="A2" s="4" t="s">
        <v>13</v>
      </c>
      <c r="D2" s="20"/>
      <c r="E2" s="125"/>
    </row>
    <row r="3" spans="1:5" s="2" customFormat="1" ht="15" customHeight="1">
      <c r="A3" s="4"/>
      <c r="D3" s="20"/>
      <c r="E3" s="125"/>
    </row>
    <row r="4" spans="1:5" s="2" customFormat="1" ht="15" customHeight="1">
      <c r="A4" s="4"/>
      <c r="D4" s="20"/>
      <c r="E4" s="125"/>
    </row>
    <row r="5" spans="1:5" s="2" customFormat="1" ht="15" customHeight="1">
      <c r="A5" s="4"/>
      <c r="D5" s="20"/>
      <c r="E5" s="125"/>
    </row>
    <row r="6" spans="1:5" s="2" customFormat="1" ht="15" customHeight="1">
      <c r="A6" s="5" t="s">
        <v>104</v>
      </c>
      <c r="D6" s="20"/>
      <c r="E6" s="125"/>
    </row>
    <row r="7" spans="1:5" s="2" customFormat="1" ht="15" customHeight="1">
      <c r="A7" s="5"/>
      <c r="D7" s="20"/>
      <c r="E7" s="125"/>
    </row>
    <row r="8" spans="1:5" s="2" customFormat="1" ht="15" customHeight="1">
      <c r="A8" s="4"/>
      <c r="D8" s="20"/>
      <c r="E8" s="125"/>
    </row>
    <row r="9" spans="2:5" s="21" customFormat="1" ht="15" customHeight="1">
      <c r="B9" s="5"/>
      <c r="C9" s="5"/>
      <c r="D9" s="159" t="s">
        <v>40</v>
      </c>
      <c r="E9" s="159" t="s">
        <v>40</v>
      </c>
    </row>
    <row r="10" spans="2:5" s="21" customFormat="1" ht="15" customHeight="1">
      <c r="B10" s="23"/>
      <c r="C10" s="5"/>
      <c r="D10" s="160" t="s">
        <v>100</v>
      </c>
      <c r="E10" s="160" t="s">
        <v>68</v>
      </c>
    </row>
    <row r="11" spans="2:5" s="24" customFormat="1" ht="21" customHeight="1">
      <c r="B11" s="5"/>
      <c r="C11" s="25"/>
      <c r="D11" s="159" t="s">
        <v>1</v>
      </c>
      <c r="E11" s="159" t="s">
        <v>1</v>
      </c>
    </row>
    <row r="12" spans="2:6" s="24" customFormat="1" ht="21" customHeight="1">
      <c r="B12" s="5"/>
      <c r="C12" s="25"/>
      <c r="D12" s="26"/>
      <c r="E12" s="128"/>
      <c r="F12" s="129"/>
    </row>
    <row r="13" spans="1:6" s="30" customFormat="1" ht="15" customHeight="1">
      <c r="A13" s="27"/>
      <c r="B13" s="5" t="s">
        <v>14</v>
      </c>
      <c r="C13" s="28"/>
      <c r="D13" s="29">
        <v>751335</v>
      </c>
      <c r="E13" s="31">
        <v>36319</v>
      </c>
      <c r="F13" s="130"/>
    </row>
    <row r="14" spans="1:6" s="30" customFormat="1" ht="15" customHeight="1">
      <c r="A14" s="27"/>
      <c r="B14" s="5"/>
      <c r="C14" s="28"/>
      <c r="D14" s="31"/>
      <c r="E14" s="29"/>
      <c r="F14" s="130"/>
    </row>
    <row r="15" spans="1:6" s="30" customFormat="1" ht="15" customHeight="1">
      <c r="A15" s="27"/>
      <c r="B15" s="5" t="s">
        <v>93</v>
      </c>
      <c r="C15" s="28"/>
      <c r="D15" s="31">
        <v>183405</v>
      </c>
      <c r="E15" s="29">
        <v>0</v>
      </c>
      <c r="F15" s="130"/>
    </row>
    <row r="16" spans="1:6" s="30" customFormat="1" ht="15" customHeight="1">
      <c r="A16" s="27"/>
      <c r="B16" s="5"/>
      <c r="C16" s="28"/>
      <c r="D16" s="31"/>
      <c r="E16" s="29"/>
      <c r="F16" s="130"/>
    </row>
    <row r="17" spans="1:6" s="30" customFormat="1" ht="15" customHeight="1">
      <c r="A17" s="27"/>
      <c r="B17" s="5" t="s">
        <v>92</v>
      </c>
      <c r="C17" s="28"/>
      <c r="D17" s="31">
        <v>484205</v>
      </c>
      <c r="E17" s="29">
        <v>0</v>
      </c>
      <c r="F17" s="130"/>
    </row>
    <row r="18" spans="1:6" s="30" customFormat="1" ht="15" customHeight="1">
      <c r="A18" s="27"/>
      <c r="B18" s="5"/>
      <c r="C18" s="28"/>
      <c r="D18" s="31"/>
      <c r="E18" s="29"/>
      <c r="F18" s="130"/>
    </row>
    <row r="19" spans="1:6" s="30" customFormat="1" ht="15" customHeight="1">
      <c r="A19" s="27"/>
      <c r="B19" s="5" t="s">
        <v>116</v>
      </c>
      <c r="C19" s="28"/>
      <c r="D19" s="31">
        <v>73</v>
      </c>
      <c r="E19" s="29"/>
      <c r="F19" s="130"/>
    </row>
    <row r="20" spans="1:6" s="30" customFormat="1" ht="15" customHeight="1">
      <c r="A20" s="27"/>
      <c r="B20" s="5"/>
      <c r="C20" s="28"/>
      <c r="D20" s="31"/>
      <c r="E20" s="29"/>
      <c r="F20" s="130"/>
    </row>
    <row r="21" spans="1:6" s="30" customFormat="1" ht="15" customHeight="1">
      <c r="A21" s="27"/>
      <c r="B21" s="5" t="s">
        <v>61</v>
      </c>
      <c r="C21" s="28"/>
      <c r="D21" s="31">
        <f>7+39</f>
        <v>46</v>
      </c>
      <c r="E21" s="29">
        <v>39</v>
      </c>
      <c r="F21" s="130"/>
    </row>
    <row r="22" spans="1:6" s="30" customFormat="1" ht="15" customHeight="1">
      <c r="A22" s="27"/>
      <c r="B22" s="5"/>
      <c r="C22" s="28"/>
      <c r="D22" s="31"/>
      <c r="E22" s="29"/>
      <c r="F22" s="130"/>
    </row>
    <row r="23" spans="1:6" s="30" customFormat="1" ht="15" customHeight="1">
      <c r="A23" s="27"/>
      <c r="B23" s="5" t="s">
        <v>15</v>
      </c>
      <c r="C23" s="28"/>
      <c r="D23" s="32"/>
      <c r="E23" s="32"/>
      <c r="F23" s="130"/>
    </row>
    <row r="24" spans="1:8" s="30" customFormat="1" ht="15" customHeight="1">
      <c r="A24" s="27"/>
      <c r="B24" s="28"/>
      <c r="C24" s="28" t="s">
        <v>16</v>
      </c>
      <c r="D24" s="33">
        <v>100977</v>
      </c>
      <c r="E24" s="142">
        <v>91550</v>
      </c>
      <c r="F24" s="130"/>
      <c r="H24" s="35"/>
    </row>
    <row r="25" spans="1:8" s="30" customFormat="1" ht="15" customHeight="1">
      <c r="A25" s="27"/>
      <c r="B25" s="28"/>
      <c r="C25" s="28" t="s">
        <v>35</v>
      </c>
      <c r="D25" s="36">
        <f>132472+3816+9618+102</f>
        <v>146008</v>
      </c>
      <c r="E25" s="37">
        <v>9040</v>
      </c>
      <c r="F25" s="130"/>
      <c r="H25" s="35"/>
    </row>
    <row r="26" spans="1:8" s="30" customFormat="1" ht="15" customHeight="1">
      <c r="A26" s="27"/>
      <c r="B26" s="28"/>
      <c r="C26" s="28" t="s">
        <v>44</v>
      </c>
      <c r="D26" s="36">
        <v>163</v>
      </c>
      <c r="E26" s="37">
        <v>260</v>
      </c>
      <c r="F26" s="130"/>
      <c r="H26" s="35"/>
    </row>
    <row r="27" spans="1:6" s="30" customFormat="1" ht="15" customHeight="1">
      <c r="A27" s="27"/>
      <c r="B27" s="28"/>
      <c r="C27" s="28" t="s">
        <v>84</v>
      </c>
      <c r="D27" s="36">
        <v>98804</v>
      </c>
      <c r="E27" s="37">
        <v>0</v>
      </c>
      <c r="F27" s="130"/>
    </row>
    <row r="28" spans="1:6" s="30" customFormat="1" ht="15" customHeight="1">
      <c r="A28" s="27"/>
      <c r="B28" s="28"/>
      <c r="C28" s="28" t="s">
        <v>29</v>
      </c>
      <c r="D28" s="38">
        <v>59630</v>
      </c>
      <c r="E28" s="38">
        <v>1016</v>
      </c>
      <c r="F28" s="130"/>
    </row>
    <row r="29" spans="1:6" s="30" customFormat="1" ht="15" customHeight="1">
      <c r="A29" s="27"/>
      <c r="B29" s="28"/>
      <c r="C29" s="28"/>
      <c r="D29" s="12">
        <f>SUM(D24:D28)</f>
        <v>405582</v>
      </c>
      <c r="E29" s="135">
        <f>SUM(E24:E28)</f>
        <v>101866</v>
      </c>
      <c r="F29" s="130"/>
    </row>
    <row r="30" spans="1:6" s="30" customFormat="1" ht="15" customHeight="1">
      <c r="A30" s="27"/>
      <c r="B30" s="5" t="s">
        <v>17</v>
      </c>
      <c r="C30" s="28"/>
      <c r="D30" s="12"/>
      <c r="E30" s="135"/>
      <c r="F30" s="130"/>
    </row>
    <row r="31" spans="1:7" s="30" customFormat="1" ht="15" customHeight="1">
      <c r="A31" s="27"/>
      <c r="B31" s="28"/>
      <c r="C31" s="28" t="s">
        <v>36</v>
      </c>
      <c r="D31" s="33">
        <f>62099+6316+645+50271+36+864</f>
        <v>120231</v>
      </c>
      <c r="E31" s="132">
        <v>25678</v>
      </c>
      <c r="F31" s="130"/>
      <c r="G31" s="35"/>
    </row>
    <row r="32" spans="1:7" s="30" customFormat="1" ht="15" customHeight="1">
      <c r="A32" s="27"/>
      <c r="B32" s="28"/>
      <c r="C32" s="28" t="s">
        <v>18</v>
      </c>
      <c r="D32" s="37">
        <f>10067+84122+43+8197</f>
        <v>102429</v>
      </c>
      <c r="E32" s="133">
        <v>18601</v>
      </c>
      <c r="F32" s="130"/>
      <c r="G32" s="35"/>
    </row>
    <row r="33" spans="1:7" s="30" customFormat="1" ht="15" customHeight="1">
      <c r="A33" s="27"/>
      <c r="B33" s="28"/>
      <c r="C33" s="28" t="s">
        <v>67</v>
      </c>
      <c r="D33" s="38">
        <v>1927</v>
      </c>
      <c r="E33" s="134">
        <v>533</v>
      </c>
      <c r="F33" s="130"/>
      <c r="G33" s="35"/>
    </row>
    <row r="34" spans="1:7" s="30" customFormat="1" ht="15" customHeight="1">
      <c r="A34" s="27"/>
      <c r="B34" s="28"/>
      <c r="C34" s="28"/>
      <c r="D34" s="12">
        <f>SUM(D31:D33)</f>
        <v>224587</v>
      </c>
      <c r="E34" s="135">
        <f>SUM(E31:E33)</f>
        <v>44812</v>
      </c>
      <c r="F34" s="130"/>
      <c r="G34" s="35"/>
    </row>
    <row r="35" spans="1:6" s="30" customFormat="1" ht="15" customHeight="1">
      <c r="A35" s="27"/>
      <c r="B35" s="28"/>
      <c r="C35" s="28"/>
      <c r="D35" s="12"/>
      <c r="E35" s="135"/>
      <c r="F35" s="130"/>
    </row>
    <row r="36" spans="1:6" s="30" customFormat="1" ht="15" customHeight="1">
      <c r="A36" s="27"/>
      <c r="B36" s="5" t="s">
        <v>38</v>
      </c>
      <c r="D36" s="32">
        <f>+D29-D34</f>
        <v>180995</v>
      </c>
      <c r="E36" s="131">
        <f>+E29-E34</f>
        <v>57054</v>
      </c>
      <c r="F36" s="130"/>
    </row>
    <row r="37" spans="1:6" s="30" customFormat="1" ht="15" customHeight="1">
      <c r="A37" s="27"/>
      <c r="B37" s="28"/>
      <c r="C37" s="28"/>
      <c r="D37" s="32"/>
      <c r="E37" s="131"/>
      <c r="F37" s="130"/>
    </row>
    <row r="38" spans="1:6" s="30" customFormat="1" ht="15" customHeight="1" thickBot="1">
      <c r="A38" s="27"/>
      <c r="B38" s="28"/>
      <c r="C38" s="28"/>
      <c r="D38" s="39">
        <f>+D36+D13+D21+D15+D17+D19</f>
        <v>1600059</v>
      </c>
      <c r="E38" s="136">
        <f>+E36+E13+E21+E15+E17</f>
        <v>93412</v>
      </c>
      <c r="F38" s="130"/>
    </row>
    <row r="39" spans="1:6" s="30" customFormat="1" ht="15" customHeight="1" thickTop="1">
      <c r="A39" s="27"/>
      <c r="B39" s="28"/>
      <c r="C39" s="28"/>
      <c r="D39" s="6"/>
      <c r="E39" s="137"/>
      <c r="F39" s="130"/>
    </row>
    <row r="40" spans="1:6" s="30" customFormat="1" ht="15" customHeight="1">
      <c r="A40" s="27"/>
      <c r="B40" s="5" t="s">
        <v>31</v>
      </c>
      <c r="C40" s="28"/>
      <c r="D40" s="32"/>
      <c r="E40" s="131"/>
      <c r="F40" s="130"/>
    </row>
    <row r="41" spans="1:6" s="30" customFormat="1" ht="15" customHeight="1">
      <c r="A41" s="27"/>
      <c r="B41" s="5"/>
      <c r="C41" s="28"/>
      <c r="D41" s="32"/>
      <c r="E41" s="131"/>
      <c r="F41" s="130"/>
    </row>
    <row r="42" spans="1:6" s="30" customFormat="1" ht="15" customHeight="1">
      <c r="A42" s="27"/>
      <c r="B42" s="5" t="s">
        <v>32</v>
      </c>
      <c r="C42" s="28"/>
      <c r="D42" s="32"/>
      <c r="E42" s="131"/>
      <c r="F42" s="130"/>
    </row>
    <row r="43" spans="1:6" s="30" customFormat="1" ht="15" customHeight="1">
      <c r="A43" s="27"/>
      <c r="B43" s="28"/>
      <c r="C43" s="28" t="s">
        <v>25</v>
      </c>
      <c r="D43" s="32">
        <v>587913</v>
      </c>
      <c r="E43" s="131">
        <v>74000</v>
      </c>
      <c r="F43" s="130"/>
    </row>
    <row r="44" spans="1:6" s="30" customFormat="1" ht="15" customHeight="1">
      <c r="A44" s="27"/>
      <c r="B44" s="28"/>
      <c r="C44" s="28" t="s">
        <v>75</v>
      </c>
      <c r="D44" s="32">
        <v>259329</v>
      </c>
      <c r="E44" s="131">
        <v>0</v>
      </c>
      <c r="F44" s="130"/>
    </row>
    <row r="45" spans="1:6" s="30" customFormat="1" ht="15" customHeight="1">
      <c r="A45" s="27"/>
      <c r="B45" s="28"/>
      <c r="C45" s="28" t="s">
        <v>86</v>
      </c>
      <c r="D45" s="32">
        <v>1600</v>
      </c>
      <c r="E45" s="131">
        <v>0</v>
      </c>
      <c r="F45" s="130"/>
    </row>
    <row r="46" spans="1:6" s="30" customFormat="1" ht="15" customHeight="1">
      <c r="A46" s="27"/>
      <c r="B46" s="28"/>
      <c r="C46" s="28" t="s">
        <v>19</v>
      </c>
      <c r="D46" s="13">
        <v>37185</v>
      </c>
      <c r="E46" s="138">
        <v>15439</v>
      </c>
      <c r="F46" s="130"/>
    </row>
    <row r="47" spans="1:6" s="30" customFormat="1" ht="15" customHeight="1">
      <c r="A47" s="27"/>
      <c r="B47" s="28"/>
      <c r="C47" s="28"/>
      <c r="D47" s="32">
        <f>SUM(D43:D46)</f>
        <v>886027</v>
      </c>
      <c r="E47" s="131">
        <f>E43+E46</f>
        <v>89439</v>
      </c>
      <c r="F47" s="130"/>
    </row>
    <row r="48" spans="1:6" s="30" customFormat="1" ht="15" customHeight="1">
      <c r="A48" s="27"/>
      <c r="B48" s="28"/>
      <c r="C48" s="28"/>
      <c r="D48" s="32"/>
      <c r="E48" s="131"/>
      <c r="F48" s="130"/>
    </row>
    <row r="49" spans="1:6" s="30" customFormat="1" ht="15" customHeight="1">
      <c r="A49" s="27"/>
      <c r="B49" s="28"/>
      <c r="C49" s="28" t="s">
        <v>94</v>
      </c>
      <c r="D49" s="32">
        <v>55260</v>
      </c>
      <c r="E49" s="131">
        <v>0</v>
      </c>
      <c r="F49" s="130"/>
    </row>
    <row r="50" spans="1:6" s="30" customFormat="1" ht="15" customHeight="1">
      <c r="A50" s="27"/>
      <c r="B50" s="28"/>
      <c r="C50" s="28"/>
      <c r="D50" s="32"/>
      <c r="E50" s="131"/>
      <c r="F50" s="130"/>
    </row>
    <row r="51" spans="1:6" s="30" customFormat="1" ht="15" customHeight="1">
      <c r="A51" s="27"/>
      <c r="B51" s="5" t="s">
        <v>39</v>
      </c>
      <c r="C51" s="28"/>
      <c r="D51" s="12"/>
      <c r="E51" s="135"/>
      <c r="F51" s="130"/>
    </row>
    <row r="52" spans="1:6" s="30" customFormat="1" ht="15" customHeight="1">
      <c r="A52" s="27"/>
      <c r="B52" s="5"/>
      <c r="C52" s="28" t="s">
        <v>114</v>
      </c>
      <c r="D52" s="34">
        <f>108758+1174+1</f>
        <v>109933</v>
      </c>
      <c r="E52" s="132">
        <v>0</v>
      </c>
      <c r="F52" s="130"/>
    </row>
    <row r="53" spans="1:7" s="30" customFormat="1" ht="15" customHeight="1">
      <c r="A53" s="27"/>
      <c r="C53" s="28" t="s">
        <v>20</v>
      </c>
      <c r="D53" s="37">
        <f>547283+129</f>
        <v>547412</v>
      </c>
      <c r="E53" s="133">
        <v>2754</v>
      </c>
      <c r="F53" s="130"/>
      <c r="G53" s="35"/>
    </row>
    <row r="54" spans="1:6" s="30" customFormat="1" ht="15" customHeight="1">
      <c r="A54" s="27"/>
      <c r="C54" s="28" t="s">
        <v>21</v>
      </c>
      <c r="D54" s="38">
        <v>1427</v>
      </c>
      <c r="E54" s="134">
        <v>1219</v>
      </c>
      <c r="F54" s="130"/>
    </row>
    <row r="55" spans="1:6" s="30" customFormat="1" ht="15" customHeight="1">
      <c r="A55" s="27"/>
      <c r="C55" s="28"/>
      <c r="D55" s="32">
        <f>SUM(D52:D54)</f>
        <v>658772</v>
      </c>
      <c r="E55" s="131">
        <f>SUM(E52:E54)</f>
        <v>3973</v>
      </c>
      <c r="F55" s="130"/>
    </row>
    <row r="56" spans="1:6" s="30" customFormat="1" ht="15" customHeight="1">
      <c r="A56" s="27"/>
      <c r="B56" s="28"/>
      <c r="C56" s="28"/>
      <c r="D56" s="32"/>
      <c r="E56" s="131"/>
      <c r="F56" s="130"/>
    </row>
    <row r="57" spans="1:6" s="30" customFormat="1" ht="15" customHeight="1" thickBot="1">
      <c r="A57" s="27"/>
      <c r="B57" s="28"/>
      <c r="C57" s="28"/>
      <c r="D57" s="39">
        <f>+D47+D49+D55</f>
        <v>1600059</v>
      </c>
      <c r="E57" s="136">
        <f>E47+E55</f>
        <v>93412</v>
      </c>
      <c r="F57" s="130"/>
    </row>
    <row r="58" spans="1:6" s="30" customFormat="1" ht="15" customHeight="1" thickTop="1">
      <c r="A58" s="27"/>
      <c r="B58" s="28"/>
      <c r="C58" s="28"/>
      <c r="D58" s="32"/>
      <c r="E58" s="131"/>
      <c r="F58" s="130"/>
    </row>
    <row r="59" spans="1:6" s="44" customFormat="1" ht="15" customHeight="1" thickBot="1">
      <c r="A59" s="40"/>
      <c r="B59" s="41" t="s">
        <v>22</v>
      </c>
      <c r="C59" s="42"/>
      <c r="D59" s="43">
        <f>(D38-D17-D55-D49)/D43</f>
        <v>0.6834718742398961</v>
      </c>
      <c r="E59" s="139">
        <f>(E38-E55)/E43</f>
        <v>1.2086351351351352</v>
      </c>
      <c r="F59" s="140"/>
    </row>
    <row r="60" spans="2:6" s="30" customFormat="1" ht="15" customHeight="1" thickTop="1">
      <c r="B60" s="15"/>
      <c r="C60" s="15"/>
      <c r="D60" s="45"/>
      <c r="E60" s="141"/>
      <c r="F60" s="130"/>
    </row>
    <row r="62" spans="1:5" s="2" customFormat="1" ht="36.75" customHeight="1">
      <c r="A62" s="143"/>
      <c r="B62" s="169" t="s">
        <v>71</v>
      </c>
      <c r="C62" s="170"/>
      <c r="D62" s="170"/>
      <c r="E62" s="170"/>
    </row>
    <row r="63" spans="1:5" s="2" customFormat="1" ht="15" customHeight="1">
      <c r="A63" s="144"/>
      <c r="B63" s="145"/>
      <c r="C63" s="145"/>
      <c r="D63" s="145"/>
      <c r="E63" s="145"/>
    </row>
    <row r="64" spans="1:5" s="2" customFormat="1" ht="15" customHeight="1">
      <c r="A64" s="48"/>
      <c r="D64" s="20"/>
      <c r="E64" s="125"/>
    </row>
    <row r="65" spans="3:5" ht="15" customHeight="1">
      <c r="C65" s="2" t="s">
        <v>42</v>
      </c>
      <c r="D65" s="49">
        <f>+D38-D57</f>
        <v>0</v>
      </c>
      <c r="E65" s="126">
        <f>+E38-E57</f>
        <v>0</v>
      </c>
    </row>
  </sheetData>
  <mergeCells count="1">
    <mergeCell ref="B62:E62"/>
  </mergeCells>
  <printOptions/>
  <pageMargins left="0.58" right="0.28" top="0.55" bottom="0.5" header="0.32" footer="0.25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5" zoomScaleNormal="75" workbookViewId="0" topLeftCell="A1">
      <selection activeCell="G8" sqref="G8"/>
    </sheetView>
  </sheetViews>
  <sheetFormatPr defaultColWidth="8.88671875" defaultRowHeight="15"/>
  <cols>
    <col min="1" max="1" width="27.3359375" style="47" customWidth="1"/>
    <col min="2" max="2" width="11.88671875" style="47" customWidth="1"/>
    <col min="3" max="3" width="12.5546875" style="47" customWidth="1"/>
    <col min="4" max="4" width="2.5546875" style="47" customWidth="1"/>
    <col min="5" max="5" width="12.6640625" style="47" customWidth="1"/>
    <col min="6" max="6" width="2.5546875" style="47" customWidth="1"/>
    <col min="7" max="7" width="22.3359375" style="47" customWidth="1"/>
    <col min="8" max="8" width="2.5546875" style="47" customWidth="1"/>
    <col min="9" max="9" width="12.6640625" style="47" customWidth="1"/>
    <col min="10" max="10" width="2.6640625" style="47" customWidth="1"/>
    <col min="11" max="11" width="13.21484375" style="47" customWidth="1"/>
    <col min="12" max="16384" width="7.10546875" style="47" customWidth="1"/>
  </cols>
  <sheetData>
    <row r="1" spans="1:8" ht="18">
      <c r="A1" s="73" t="s">
        <v>96</v>
      </c>
      <c r="B1" s="74"/>
      <c r="C1" s="75"/>
      <c r="D1" s="75"/>
      <c r="E1" s="75"/>
      <c r="F1" s="75"/>
      <c r="G1" s="75"/>
      <c r="H1" s="75"/>
    </row>
    <row r="2" spans="1:8" ht="12.75">
      <c r="A2" s="75" t="s">
        <v>13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12.75">
      <c r="A4" s="75"/>
      <c r="B4" s="75"/>
      <c r="C4" s="75"/>
      <c r="D4" s="75"/>
      <c r="E4" s="75"/>
      <c r="F4" s="75"/>
      <c r="G4" s="75"/>
      <c r="H4" s="75"/>
    </row>
    <row r="5" spans="1:8" ht="12.75">
      <c r="A5" s="75"/>
      <c r="B5" s="75"/>
      <c r="C5" s="75"/>
      <c r="D5" s="75"/>
      <c r="E5" s="75"/>
      <c r="F5" s="75"/>
      <c r="G5" s="75"/>
      <c r="H5" s="75"/>
    </row>
    <row r="6" spans="1:8" ht="15">
      <c r="A6" s="76" t="s">
        <v>59</v>
      </c>
      <c r="B6" s="76"/>
      <c r="C6" s="75"/>
      <c r="D6" s="75"/>
      <c r="E6" s="75"/>
      <c r="F6" s="75"/>
      <c r="G6" s="75"/>
      <c r="H6" s="75"/>
    </row>
    <row r="7" spans="1:8" ht="15">
      <c r="A7" s="76" t="s">
        <v>101</v>
      </c>
      <c r="B7" s="76"/>
      <c r="C7" s="75"/>
      <c r="D7" s="75"/>
      <c r="E7" s="75"/>
      <c r="F7" s="75"/>
      <c r="G7" s="75"/>
      <c r="H7" s="75"/>
    </row>
    <row r="10" spans="3:12" s="77" customFormat="1" ht="15">
      <c r="C10" s="155"/>
      <c r="D10" s="155"/>
      <c r="E10" s="155"/>
      <c r="F10" s="155"/>
      <c r="G10" s="157" t="s">
        <v>80</v>
      </c>
      <c r="H10" s="155"/>
      <c r="I10" s="155"/>
      <c r="J10" s="155"/>
      <c r="K10" s="155"/>
      <c r="L10" s="156"/>
    </row>
    <row r="11" spans="3:12" s="77" customFormat="1" ht="15">
      <c r="C11" s="157" t="s">
        <v>77</v>
      </c>
      <c r="D11" s="155"/>
      <c r="E11" s="157" t="s">
        <v>79</v>
      </c>
      <c r="F11" s="155"/>
      <c r="G11" s="157" t="s">
        <v>87</v>
      </c>
      <c r="H11" s="155"/>
      <c r="I11" s="157" t="s">
        <v>24</v>
      </c>
      <c r="J11" s="155"/>
      <c r="K11" s="155"/>
      <c r="L11" s="156"/>
    </row>
    <row r="12" spans="3:12" s="77" customFormat="1" ht="15">
      <c r="C12" s="157" t="s">
        <v>78</v>
      </c>
      <c r="D12" s="158"/>
      <c r="E12" s="157" t="s">
        <v>126</v>
      </c>
      <c r="F12" s="158"/>
      <c r="G12" s="157" t="s">
        <v>81</v>
      </c>
      <c r="H12" s="158"/>
      <c r="I12" s="157" t="s">
        <v>26</v>
      </c>
      <c r="J12" s="158"/>
      <c r="K12" s="157" t="s">
        <v>0</v>
      </c>
      <c r="L12" s="156"/>
    </row>
    <row r="13" spans="3:12" s="77" customFormat="1" ht="15">
      <c r="C13" s="157" t="s">
        <v>127</v>
      </c>
      <c r="D13" s="155"/>
      <c r="E13" s="157" t="s">
        <v>127</v>
      </c>
      <c r="F13" s="155"/>
      <c r="G13" s="157" t="s">
        <v>127</v>
      </c>
      <c r="H13" s="155"/>
      <c r="I13" s="157" t="s">
        <v>127</v>
      </c>
      <c r="J13" s="155"/>
      <c r="K13" s="157" t="s">
        <v>127</v>
      </c>
      <c r="L13" s="156"/>
    </row>
    <row r="14" spans="3:12" s="77" customFormat="1" ht="15"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1" s="77" customFormat="1" ht="15">
      <c r="A15" s="76" t="s">
        <v>72</v>
      </c>
      <c r="C15" s="78">
        <f>C39</f>
        <v>74000</v>
      </c>
      <c r="D15" s="78"/>
      <c r="E15" s="78">
        <v>0</v>
      </c>
      <c r="F15" s="78"/>
      <c r="G15" s="78">
        <v>0</v>
      </c>
      <c r="H15" s="78"/>
      <c r="I15" s="78">
        <f>'BS'!E46</f>
        <v>15439</v>
      </c>
      <c r="J15" s="78"/>
      <c r="K15" s="78">
        <f>SUM(C15:I15)</f>
        <v>89439</v>
      </c>
    </row>
    <row r="16" spans="1:11" s="77" customFormat="1" ht="15">
      <c r="A16" s="76"/>
      <c r="C16" s="78"/>
      <c r="D16" s="78"/>
      <c r="E16" s="78"/>
      <c r="F16" s="78"/>
      <c r="G16" s="78"/>
      <c r="H16" s="78"/>
      <c r="I16" s="78"/>
      <c r="J16" s="78"/>
      <c r="K16" s="78"/>
    </row>
    <row r="17" spans="1:11" s="77" customFormat="1" ht="15">
      <c r="A17" s="77" t="s">
        <v>76</v>
      </c>
      <c r="D17" s="79"/>
      <c r="E17" s="79"/>
      <c r="F17" s="79"/>
      <c r="G17" s="79"/>
      <c r="H17" s="79"/>
      <c r="I17" s="80">
        <v>0</v>
      </c>
      <c r="J17" s="79"/>
      <c r="K17" s="78">
        <f>SUM(C17:I17)</f>
        <v>0</v>
      </c>
    </row>
    <row r="18" spans="1:11" s="77" customFormat="1" ht="15">
      <c r="A18" s="77" t="s">
        <v>88</v>
      </c>
      <c r="C18" s="79">
        <v>513913</v>
      </c>
      <c r="D18" s="79"/>
      <c r="E18" s="79">
        <v>100929</v>
      </c>
      <c r="F18" s="79"/>
      <c r="G18" s="80">
        <v>0</v>
      </c>
      <c r="H18" s="79"/>
      <c r="I18" s="80">
        <v>0</v>
      </c>
      <c r="J18" s="79"/>
      <c r="K18" s="78">
        <f>SUM(C18:I18)</f>
        <v>614842</v>
      </c>
    </row>
    <row r="19" spans="1:11" s="77" customFormat="1" ht="15">
      <c r="A19" s="77" t="s">
        <v>89</v>
      </c>
      <c r="C19" s="79"/>
      <c r="D19" s="79"/>
      <c r="E19" s="79"/>
      <c r="F19" s="79"/>
      <c r="G19" s="79"/>
      <c r="H19" s="79"/>
      <c r="I19" s="80"/>
      <c r="J19" s="79"/>
      <c r="K19" s="78"/>
    </row>
    <row r="20" spans="1:11" s="77" customFormat="1" ht="15">
      <c r="A20" s="77" t="s">
        <v>90</v>
      </c>
      <c r="C20" s="79"/>
      <c r="D20" s="79"/>
      <c r="E20" s="79">
        <v>158400</v>
      </c>
      <c r="F20" s="79"/>
      <c r="G20" s="78">
        <v>1600</v>
      </c>
      <c r="H20" s="79"/>
      <c r="I20" s="80">
        <v>0</v>
      </c>
      <c r="J20" s="79"/>
      <c r="K20" s="78">
        <f>SUM(C20:I20)</f>
        <v>160000</v>
      </c>
    </row>
    <row r="21" spans="1:11" s="77" customFormat="1" ht="15">
      <c r="A21" s="77" t="s">
        <v>91</v>
      </c>
      <c r="C21" s="79"/>
      <c r="D21" s="79"/>
      <c r="E21" s="79"/>
      <c r="F21" s="79"/>
      <c r="G21" s="79"/>
      <c r="H21" s="79"/>
      <c r="I21" s="80"/>
      <c r="J21" s="79"/>
      <c r="K21" s="78"/>
    </row>
    <row r="22" spans="1:11" s="77" customFormat="1" ht="15">
      <c r="A22" s="77" t="s">
        <v>74</v>
      </c>
      <c r="C22" s="78">
        <v>0</v>
      </c>
      <c r="D22" s="78"/>
      <c r="E22" s="78">
        <v>0</v>
      </c>
      <c r="F22" s="78"/>
      <c r="G22" s="78">
        <v>0</v>
      </c>
      <c r="H22" s="78"/>
      <c r="I22" s="78">
        <f>'IS'!J38</f>
        <v>24460.0275</v>
      </c>
      <c r="J22" s="78"/>
      <c r="K22" s="78">
        <f>SUM(C22:I22)</f>
        <v>24460.0275</v>
      </c>
    </row>
    <row r="23" spans="3:11" s="77" customFormat="1" ht="15">
      <c r="C23" s="78"/>
      <c r="D23" s="78"/>
      <c r="E23" s="78"/>
      <c r="F23" s="78"/>
      <c r="G23" s="78"/>
      <c r="H23" s="78"/>
      <c r="I23" s="78"/>
      <c r="J23" s="78"/>
      <c r="K23" s="78"/>
    </row>
    <row r="24" spans="1:11" s="77" customFormat="1" ht="15">
      <c r="A24" s="77" t="s">
        <v>82</v>
      </c>
      <c r="C24" s="78"/>
      <c r="D24" s="78"/>
      <c r="E24" s="78">
        <v>0</v>
      </c>
      <c r="F24" s="78"/>
      <c r="G24" s="78">
        <v>0</v>
      </c>
      <c r="H24" s="78"/>
      <c r="I24" s="78">
        <f>-1850-864</f>
        <v>-2714</v>
      </c>
      <c r="J24" s="78"/>
      <c r="K24" s="78">
        <f>SUM(C24:I24)</f>
        <v>-2714</v>
      </c>
    </row>
    <row r="25" spans="3:11" s="77" customFormat="1" ht="15">
      <c r="C25" s="78"/>
      <c r="D25" s="78"/>
      <c r="E25" s="78"/>
      <c r="F25" s="78"/>
      <c r="G25" s="78"/>
      <c r="H25" s="78"/>
      <c r="I25" s="78"/>
      <c r="J25" s="78"/>
      <c r="K25" s="78"/>
    </row>
    <row r="26" spans="1:11" s="77" customFormat="1" ht="15.75" thickBot="1">
      <c r="A26" s="76" t="s">
        <v>102</v>
      </c>
      <c r="B26" s="76"/>
      <c r="C26" s="81">
        <f>SUM(C15:C22)</f>
        <v>587913</v>
      </c>
      <c r="D26" s="19"/>
      <c r="E26" s="81">
        <f>SUM(E15:E24)</f>
        <v>259329</v>
      </c>
      <c r="F26" s="19"/>
      <c r="G26" s="81">
        <f>SUM(G15:G22)</f>
        <v>1600</v>
      </c>
      <c r="H26" s="19"/>
      <c r="I26" s="81">
        <f>SUM(I15:I24)</f>
        <v>37185.0275</v>
      </c>
      <c r="J26" s="19"/>
      <c r="K26" s="81">
        <f>SUM(K15:K24)</f>
        <v>886027.0275</v>
      </c>
    </row>
    <row r="27" spans="3:11" s="77" customFormat="1" ht="15.75" thickTop="1">
      <c r="C27" s="78"/>
      <c r="D27" s="78"/>
      <c r="E27" s="78"/>
      <c r="F27" s="78"/>
      <c r="G27" s="78"/>
      <c r="H27" s="78"/>
      <c r="I27" s="78"/>
      <c r="J27" s="78"/>
      <c r="K27" s="78"/>
    </row>
    <row r="28" spans="3:11" s="77" customFormat="1" ht="15">
      <c r="C28" s="78"/>
      <c r="D28" s="78"/>
      <c r="E28" s="78"/>
      <c r="F28" s="78"/>
      <c r="G28" s="78"/>
      <c r="H28" s="78"/>
      <c r="I28" s="78"/>
      <c r="J28" s="78"/>
      <c r="K28" s="78"/>
    </row>
    <row r="29" spans="3:11" s="77" customFormat="1" ht="15" hidden="1">
      <c r="C29" s="66"/>
      <c r="D29" s="66"/>
      <c r="E29" s="66"/>
      <c r="F29" s="66"/>
      <c r="G29" s="66"/>
      <c r="H29" s="66"/>
      <c r="I29" s="22" t="s">
        <v>24</v>
      </c>
      <c r="J29" s="32"/>
      <c r="K29" s="66"/>
    </row>
    <row r="30" spans="3:11" s="77" customFormat="1" ht="15" hidden="1">
      <c r="C30" s="82" t="s">
        <v>25</v>
      </c>
      <c r="D30" s="83"/>
      <c r="E30" s="83"/>
      <c r="F30" s="83"/>
      <c r="G30" s="83"/>
      <c r="H30" s="83"/>
      <c r="I30" s="82" t="s">
        <v>26</v>
      </c>
      <c r="J30" s="83"/>
      <c r="K30" s="82" t="s">
        <v>0</v>
      </c>
    </row>
    <row r="31" spans="3:11" s="77" customFormat="1" ht="15" hidden="1">
      <c r="C31" s="22" t="s">
        <v>23</v>
      </c>
      <c r="D31" s="32"/>
      <c r="E31" s="32"/>
      <c r="F31" s="32"/>
      <c r="G31" s="32"/>
      <c r="H31" s="32"/>
      <c r="I31" s="22" t="s">
        <v>23</v>
      </c>
      <c r="J31" s="32"/>
      <c r="K31" s="22" t="s">
        <v>23</v>
      </c>
    </row>
    <row r="32" spans="3:11" s="77" customFormat="1" ht="15">
      <c r="C32" s="78"/>
      <c r="D32" s="78"/>
      <c r="E32" s="78"/>
      <c r="F32" s="78"/>
      <c r="G32" s="78"/>
      <c r="H32" s="78"/>
      <c r="I32" s="78"/>
      <c r="J32" s="78"/>
      <c r="K32" s="78"/>
    </row>
    <row r="33" spans="1:11" s="77" customFormat="1" ht="15">
      <c r="A33" s="76" t="s">
        <v>73</v>
      </c>
      <c r="C33" s="78">
        <v>74000</v>
      </c>
      <c r="D33" s="78"/>
      <c r="E33" s="78">
        <v>0</v>
      </c>
      <c r="F33" s="78"/>
      <c r="G33" s="78">
        <v>0</v>
      </c>
      <c r="H33" s="78"/>
      <c r="I33" s="78">
        <v>16094</v>
      </c>
      <c r="J33" s="78"/>
      <c r="K33" s="78">
        <f>SUM(C33:I33)</f>
        <v>90094</v>
      </c>
    </row>
    <row r="34" spans="3:11" s="77" customFormat="1" ht="15">
      <c r="C34" s="79"/>
      <c r="D34" s="79"/>
      <c r="E34" s="79"/>
      <c r="F34" s="79"/>
      <c r="G34" s="79"/>
      <c r="H34" s="79"/>
      <c r="I34" s="79"/>
      <c r="J34" s="79"/>
      <c r="K34" s="79"/>
    </row>
    <row r="35" spans="1:11" s="77" customFormat="1" ht="15">
      <c r="A35" s="77" t="s">
        <v>74</v>
      </c>
      <c r="C35" s="78">
        <v>0</v>
      </c>
      <c r="D35" s="78"/>
      <c r="E35" s="78">
        <v>0</v>
      </c>
      <c r="F35" s="78"/>
      <c r="G35" s="78">
        <v>0</v>
      </c>
      <c r="H35" s="78"/>
      <c r="I35" s="78">
        <f>'IS'!K34</f>
        <v>3045</v>
      </c>
      <c r="J35" s="78"/>
      <c r="K35" s="78">
        <f>SUM(C35:I35)</f>
        <v>3045</v>
      </c>
    </row>
    <row r="36" spans="3:11" s="77" customFormat="1" ht="15">
      <c r="C36" s="78"/>
      <c r="D36" s="78"/>
      <c r="E36" s="78"/>
      <c r="F36" s="78"/>
      <c r="G36" s="78"/>
      <c r="H36" s="78"/>
      <c r="I36" s="78"/>
      <c r="J36" s="78"/>
      <c r="K36" s="78"/>
    </row>
    <row r="37" spans="1:11" s="77" customFormat="1" ht="15">
      <c r="A37" s="77" t="s">
        <v>82</v>
      </c>
      <c r="C37" s="78">
        <v>0</v>
      </c>
      <c r="D37" s="78"/>
      <c r="E37" s="78">
        <v>0</v>
      </c>
      <c r="F37" s="78"/>
      <c r="G37" s="78">
        <v>0</v>
      </c>
      <c r="H37" s="78"/>
      <c r="I37" s="78">
        <v>-3700</v>
      </c>
      <c r="J37" s="78"/>
      <c r="K37" s="78">
        <f>SUM(C37:I37)</f>
        <v>-3700</v>
      </c>
    </row>
    <row r="38" spans="3:11" s="77" customFormat="1" ht="15">
      <c r="C38" s="78"/>
      <c r="D38" s="78"/>
      <c r="E38" s="78"/>
      <c r="F38" s="78"/>
      <c r="G38" s="78"/>
      <c r="H38" s="78"/>
      <c r="I38" s="78"/>
      <c r="J38" s="78"/>
      <c r="K38" s="78"/>
    </row>
    <row r="39" spans="1:11" s="77" customFormat="1" ht="15.75" thickBot="1">
      <c r="A39" s="76" t="s">
        <v>103</v>
      </c>
      <c r="B39" s="76"/>
      <c r="C39" s="81">
        <f>SUM(C33:C35)</f>
        <v>74000</v>
      </c>
      <c r="D39" s="19"/>
      <c r="E39" s="81">
        <f>SUM(E33:E35)</f>
        <v>0</v>
      </c>
      <c r="F39" s="19"/>
      <c r="G39" s="81">
        <f>SUM(G33:G35)</f>
        <v>0</v>
      </c>
      <c r="H39" s="19"/>
      <c r="I39" s="81">
        <f>SUM(I33:I37)</f>
        <v>15439</v>
      </c>
      <c r="J39" s="19"/>
      <c r="K39" s="81">
        <f>SUM(K33:K37)</f>
        <v>89439</v>
      </c>
    </row>
    <row r="40" spans="3:11" s="77" customFormat="1" ht="15.75" thickTop="1">
      <c r="C40" s="78"/>
      <c r="D40" s="78"/>
      <c r="E40" s="78"/>
      <c r="F40" s="78"/>
      <c r="G40" s="78"/>
      <c r="H40" s="78"/>
      <c r="I40" s="78"/>
      <c r="J40" s="78"/>
      <c r="K40" s="78"/>
    </row>
    <row r="44" spans="1:11" s="20" customFormat="1" ht="12.75">
      <c r="A44" s="171" t="s">
        <v>71</v>
      </c>
      <c r="B44" s="171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s="20" customFormat="1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 s="20" customFormat="1" ht="14.25">
      <c r="A46" s="146"/>
      <c r="B46" s="146"/>
      <c r="C46" s="147"/>
      <c r="D46" s="147"/>
      <c r="E46" s="147"/>
      <c r="F46" s="147"/>
      <c r="G46" s="147"/>
      <c r="H46" s="147"/>
      <c r="I46" s="147"/>
      <c r="J46" s="147"/>
      <c r="K46" s="148"/>
    </row>
  </sheetData>
  <mergeCells count="1">
    <mergeCell ref="A44:K45"/>
  </mergeCells>
  <printOptions/>
  <pageMargins left="0.54" right="0.22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5"/>
  <sheetViews>
    <sheetView tabSelected="1" zoomScale="75" zoomScaleNormal="75" workbookViewId="0" topLeftCell="A1">
      <selection activeCell="C49" sqref="C49"/>
    </sheetView>
  </sheetViews>
  <sheetFormatPr defaultColWidth="8.88671875" defaultRowHeight="15" customHeight="1"/>
  <cols>
    <col min="1" max="1" width="4.99609375" style="46" customWidth="1"/>
    <col min="2" max="2" width="2.10546875" style="46" customWidth="1"/>
    <col min="3" max="3" width="41.99609375" style="46" customWidth="1"/>
    <col min="4" max="4" width="5.3359375" style="46" customWidth="1"/>
    <col min="5" max="5" width="3.99609375" style="46" customWidth="1"/>
    <col min="6" max="6" width="21.99609375" style="47" customWidth="1"/>
    <col min="7" max="7" width="21.99609375" style="46" customWidth="1"/>
    <col min="8" max="8" width="12.5546875" style="46" hidden="1" customWidth="1"/>
    <col min="9" max="16384" width="7.10546875" style="46" customWidth="1"/>
  </cols>
  <sheetData>
    <row r="1" spans="2:6" s="2" customFormat="1" ht="18.75" customHeight="1">
      <c r="B1" s="73" t="s">
        <v>96</v>
      </c>
      <c r="F1" s="20"/>
    </row>
    <row r="2" spans="2:6" s="2" customFormat="1" ht="15" customHeight="1">
      <c r="B2" s="75" t="s">
        <v>13</v>
      </c>
      <c r="F2" s="20"/>
    </row>
    <row r="3" spans="2:6" s="2" customFormat="1" ht="15" customHeight="1">
      <c r="B3" s="4"/>
      <c r="F3" s="20"/>
    </row>
    <row r="4" spans="2:6" s="2" customFormat="1" ht="15" customHeight="1">
      <c r="B4" s="5" t="s">
        <v>60</v>
      </c>
      <c r="F4" s="20"/>
    </row>
    <row r="5" spans="2:6" s="2" customFormat="1" ht="15" customHeight="1">
      <c r="B5" s="5" t="s">
        <v>101</v>
      </c>
      <c r="F5" s="20"/>
    </row>
    <row r="6" spans="2:6" s="2" customFormat="1" ht="15" customHeight="1">
      <c r="B6" s="4"/>
      <c r="F6" s="20"/>
    </row>
    <row r="7" spans="4:8" s="30" customFormat="1" ht="15" customHeight="1">
      <c r="D7" s="51"/>
      <c r="F7" s="153" t="s">
        <v>100</v>
      </c>
      <c r="G7" s="153" t="s">
        <v>68</v>
      </c>
      <c r="H7" s="52">
        <v>37711</v>
      </c>
    </row>
    <row r="8" spans="4:8" s="30" customFormat="1" ht="15" customHeight="1">
      <c r="D8" s="53"/>
      <c r="F8" s="154" t="s">
        <v>1</v>
      </c>
      <c r="G8" s="154" t="s">
        <v>1</v>
      </c>
      <c r="H8" s="54" t="s">
        <v>1</v>
      </c>
    </row>
    <row r="9" spans="4:8" s="30" customFormat="1" ht="15" customHeight="1">
      <c r="D9" s="53"/>
      <c r="F9" s="85"/>
      <c r="G9" s="85"/>
      <c r="H9" s="55"/>
    </row>
    <row r="10" spans="2:8" s="30" customFormat="1" ht="15" customHeight="1">
      <c r="B10" s="21" t="s">
        <v>50</v>
      </c>
      <c r="D10" s="53"/>
      <c r="F10" s="86"/>
      <c r="G10" s="86"/>
      <c r="H10" s="56"/>
    </row>
    <row r="11" spans="4:8" s="30" customFormat="1" ht="15" customHeight="1">
      <c r="D11" s="53"/>
      <c r="F11" s="86"/>
      <c r="G11" s="86"/>
      <c r="H11" s="56"/>
    </row>
    <row r="12" spans="2:8" s="30" customFormat="1" ht="15" customHeight="1">
      <c r="B12" s="30" t="s">
        <v>69</v>
      </c>
      <c r="D12" s="53"/>
      <c r="F12" s="32">
        <f>'IS'!J30</f>
        <v>29735.0275</v>
      </c>
      <c r="G12" s="32">
        <v>5720</v>
      </c>
      <c r="H12" s="50">
        <v>590</v>
      </c>
    </row>
    <row r="13" spans="4:8" s="30" customFormat="1" ht="15" customHeight="1">
      <c r="D13" s="53"/>
      <c r="F13" s="32"/>
      <c r="G13" s="32"/>
      <c r="H13" s="50"/>
    </row>
    <row r="14" spans="3:8" s="30" customFormat="1" ht="15.75" customHeight="1">
      <c r="C14" s="30" t="s">
        <v>54</v>
      </c>
      <c r="D14" s="53"/>
      <c r="F14" s="32">
        <v>14386</v>
      </c>
      <c r="G14" s="32">
        <v>1474</v>
      </c>
      <c r="H14" s="50">
        <v>271</v>
      </c>
    </row>
    <row r="15" spans="3:8" s="30" customFormat="1" ht="15.75" customHeight="1">
      <c r="C15" s="30" t="s">
        <v>65</v>
      </c>
      <c r="D15" s="53"/>
      <c r="F15" s="32">
        <v>-43</v>
      </c>
      <c r="G15" s="32">
        <v>-41</v>
      </c>
      <c r="H15" s="50"/>
    </row>
    <row r="16" spans="3:8" s="30" customFormat="1" ht="15.75" customHeight="1">
      <c r="C16" s="30" t="s">
        <v>106</v>
      </c>
      <c r="D16" s="53"/>
      <c r="F16" s="87">
        <v>219</v>
      </c>
      <c r="G16" s="87">
        <v>458</v>
      </c>
      <c r="H16" s="50"/>
    </row>
    <row r="17" spans="3:8" s="30" customFormat="1" ht="15.75" customHeight="1">
      <c r="C17" s="30" t="s">
        <v>107</v>
      </c>
      <c r="D17" s="53"/>
      <c r="F17" s="87">
        <v>0</v>
      </c>
      <c r="G17" s="87">
        <v>430</v>
      </c>
      <c r="H17" s="50"/>
    </row>
    <row r="18" spans="3:8" s="30" customFormat="1" ht="15.75" customHeight="1">
      <c r="C18" s="30" t="s">
        <v>108</v>
      </c>
      <c r="D18" s="53"/>
      <c r="F18" s="87">
        <v>729</v>
      </c>
      <c r="G18" s="87">
        <v>130</v>
      </c>
      <c r="H18" s="50"/>
    </row>
    <row r="19" spans="3:8" s="30" customFormat="1" ht="15.75" customHeight="1">
      <c r="C19" s="30" t="s">
        <v>109</v>
      </c>
      <c r="D19" s="53"/>
      <c r="F19" s="87">
        <v>0</v>
      </c>
      <c r="G19" s="87">
        <v>-49</v>
      </c>
      <c r="H19" s="50"/>
    </row>
    <row r="20" spans="3:8" s="30" customFormat="1" ht="15" customHeight="1">
      <c r="C20" s="30" t="s">
        <v>52</v>
      </c>
      <c r="D20" s="53"/>
      <c r="F20" s="32">
        <v>11790</v>
      </c>
      <c r="G20" s="32">
        <v>1000</v>
      </c>
      <c r="H20" s="50">
        <v>173</v>
      </c>
    </row>
    <row r="21" spans="3:9" s="30" customFormat="1" ht="15" customHeight="1">
      <c r="C21" s="30" t="s">
        <v>53</v>
      </c>
      <c r="D21" s="53"/>
      <c r="F21" s="12">
        <v>-1330</v>
      </c>
      <c r="G21" s="12">
        <v>-36</v>
      </c>
      <c r="H21" s="123"/>
      <c r="I21" s="59"/>
    </row>
    <row r="22" spans="3:8" s="30" customFormat="1" ht="15" customHeight="1">
      <c r="C22" s="30" t="s">
        <v>120</v>
      </c>
      <c r="D22" s="53"/>
      <c r="F22" s="13">
        <v>-5522</v>
      </c>
      <c r="G22" s="13">
        <v>0</v>
      </c>
      <c r="H22" s="57">
        <v>-8</v>
      </c>
    </row>
    <row r="23" spans="4:8" s="30" customFormat="1" ht="15" customHeight="1">
      <c r="D23" s="53"/>
      <c r="F23" s="32"/>
      <c r="G23" s="32"/>
      <c r="H23" s="50"/>
    </row>
    <row r="24" spans="2:8" s="30" customFormat="1" ht="15" customHeight="1">
      <c r="B24" s="30" t="s">
        <v>45</v>
      </c>
      <c r="D24" s="53"/>
      <c r="F24" s="32">
        <f>SUM(F12:F22)</f>
        <v>49964.0275</v>
      </c>
      <c r="G24" s="32">
        <f>SUM(G12:G22)</f>
        <v>9086</v>
      </c>
      <c r="H24" s="50">
        <f>SUM(H12:H22)</f>
        <v>1026</v>
      </c>
    </row>
    <row r="25" spans="4:8" s="30" customFormat="1" ht="15" customHeight="1">
      <c r="D25" s="53"/>
      <c r="F25" s="32"/>
      <c r="G25" s="32"/>
      <c r="H25" s="50"/>
    </row>
    <row r="26" spans="2:8" s="30" customFormat="1" ht="15" customHeight="1">
      <c r="B26" s="30" t="s">
        <v>46</v>
      </c>
      <c r="D26" s="53"/>
      <c r="F26" s="32"/>
      <c r="G26" s="32"/>
      <c r="H26" s="50"/>
    </row>
    <row r="27" spans="3:8" s="30" customFormat="1" ht="15" customHeight="1">
      <c r="C27" s="30" t="s">
        <v>117</v>
      </c>
      <c r="D27" s="53"/>
      <c r="F27" s="117">
        <v>-9427</v>
      </c>
      <c r="G27" s="118">
        <v>-11233</v>
      </c>
      <c r="H27" s="50"/>
    </row>
    <row r="28" spans="3:8" s="30" customFormat="1" ht="15" customHeight="1">
      <c r="C28" s="30" t="s">
        <v>123</v>
      </c>
      <c r="D28" s="53"/>
      <c r="F28" s="119">
        <v>-111358</v>
      </c>
      <c r="G28" s="120">
        <f>-11738+11233</f>
        <v>-505</v>
      </c>
      <c r="H28" s="50">
        <v>3360</v>
      </c>
    </row>
    <row r="29" spans="3:8" s="30" customFormat="1" ht="15" customHeight="1">
      <c r="C29" s="30" t="s">
        <v>122</v>
      </c>
      <c r="D29" s="53"/>
      <c r="F29" s="121">
        <v>192922</v>
      </c>
      <c r="G29" s="122">
        <v>11185</v>
      </c>
      <c r="H29" s="57">
        <v>-2271</v>
      </c>
    </row>
    <row r="30" spans="4:8" s="30" customFormat="1" ht="15" customHeight="1">
      <c r="D30" s="53"/>
      <c r="F30" s="32"/>
      <c r="G30" s="32"/>
      <c r="H30" s="50"/>
    </row>
    <row r="31" spans="2:8" s="30" customFormat="1" ht="15" customHeight="1">
      <c r="B31" s="30" t="s">
        <v>95</v>
      </c>
      <c r="D31" s="58"/>
      <c r="E31" s="59"/>
      <c r="F31" s="19">
        <f>SUM(F24:F29)</f>
        <v>122101.0275</v>
      </c>
      <c r="G31" s="19">
        <f>SUM(G24:G29)</f>
        <v>8533</v>
      </c>
      <c r="H31" s="11">
        <f>SUM(H24:H29)</f>
        <v>2115</v>
      </c>
    </row>
    <row r="32" spans="4:8" s="30" customFormat="1" ht="15" customHeight="1">
      <c r="D32" s="58"/>
      <c r="E32" s="59"/>
      <c r="F32" s="19"/>
      <c r="G32" s="19"/>
      <c r="H32" s="11"/>
    </row>
    <row r="33" spans="3:8" s="30" customFormat="1" ht="15" customHeight="1">
      <c r="C33" s="30" t="s">
        <v>56</v>
      </c>
      <c r="D33" s="58"/>
      <c r="E33" s="59"/>
      <c r="F33" s="111">
        <f>-F20</f>
        <v>-11790</v>
      </c>
      <c r="G33" s="112">
        <v>-1000</v>
      </c>
      <c r="H33" s="11">
        <v>-173</v>
      </c>
    </row>
    <row r="34" spans="3:8" s="30" customFormat="1" ht="15" customHeight="1">
      <c r="C34" s="30" t="s">
        <v>55</v>
      </c>
      <c r="D34" s="58"/>
      <c r="E34" s="59"/>
      <c r="F34" s="113">
        <f>-F21</f>
        <v>1330</v>
      </c>
      <c r="G34" s="114">
        <v>36</v>
      </c>
      <c r="H34" s="11">
        <v>8</v>
      </c>
    </row>
    <row r="35" spans="3:8" s="30" customFormat="1" ht="15" customHeight="1">
      <c r="C35" s="30" t="s">
        <v>49</v>
      </c>
      <c r="D35" s="58"/>
      <c r="E35" s="59"/>
      <c r="F35" s="115">
        <v>-2873</v>
      </c>
      <c r="G35" s="116">
        <v>-2882</v>
      </c>
      <c r="H35" s="60">
        <v>-170</v>
      </c>
    </row>
    <row r="36" spans="4:8" s="30" customFormat="1" ht="15" customHeight="1">
      <c r="D36" s="58"/>
      <c r="E36" s="59"/>
      <c r="F36" s="19"/>
      <c r="G36" s="19"/>
      <c r="H36" s="11"/>
    </row>
    <row r="37" spans="2:8" s="30" customFormat="1" ht="15" customHeight="1">
      <c r="B37" s="30" t="s">
        <v>110</v>
      </c>
      <c r="D37" s="58"/>
      <c r="F37" s="19">
        <f>SUM(F31:F35)</f>
        <v>108768.0275</v>
      </c>
      <c r="G37" s="19">
        <f>SUM(G31:G35)</f>
        <v>4687</v>
      </c>
      <c r="H37" s="15">
        <f>SUM(H31:H35)</f>
        <v>1780</v>
      </c>
    </row>
    <row r="38" spans="4:8" s="30" customFormat="1" ht="15" customHeight="1">
      <c r="D38" s="58"/>
      <c r="F38" s="78"/>
      <c r="G38" s="78"/>
      <c r="H38" s="15"/>
    </row>
    <row r="39" spans="2:8" s="30" customFormat="1" ht="15" customHeight="1">
      <c r="B39" s="21" t="s">
        <v>58</v>
      </c>
      <c r="C39" s="61"/>
      <c r="D39" s="58"/>
      <c r="E39" s="59"/>
      <c r="F39" s="19"/>
      <c r="G39" s="19"/>
      <c r="H39" s="11"/>
    </row>
    <row r="40" spans="2:8" s="30" customFormat="1" ht="15" customHeight="1">
      <c r="B40" s="21"/>
      <c r="C40" s="61"/>
      <c r="D40" s="58"/>
      <c r="E40" s="59"/>
      <c r="F40" s="19"/>
      <c r="G40" s="19"/>
      <c r="H40" s="11"/>
    </row>
    <row r="41" spans="2:8" s="30" customFormat="1" ht="15" customHeight="1">
      <c r="B41" s="21"/>
      <c r="C41" s="30" t="s">
        <v>47</v>
      </c>
      <c r="D41" s="58"/>
      <c r="E41" s="59"/>
      <c r="F41" s="111">
        <v>-109469</v>
      </c>
      <c r="G41" s="112">
        <v>-7232</v>
      </c>
      <c r="H41" s="62">
        <v>-486</v>
      </c>
    </row>
    <row r="42" spans="2:8" s="30" customFormat="1" ht="15" customHeight="1">
      <c r="B42" s="21"/>
      <c r="C42" s="30" t="s">
        <v>48</v>
      </c>
      <c r="D42" s="58"/>
      <c r="E42" s="59"/>
      <c r="F42" s="113">
        <v>67</v>
      </c>
      <c r="G42" s="114">
        <v>64</v>
      </c>
      <c r="H42" s="64">
        <v>5</v>
      </c>
    </row>
    <row r="43" spans="2:8" s="30" customFormat="1" ht="15" customHeight="1">
      <c r="B43" s="21"/>
      <c r="C43" s="30" t="s">
        <v>118</v>
      </c>
      <c r="D43" s="58"/>
      <c r="E43" s="59"/>
      <c r="F43" s="113">
        <f>-990657+101056+24707-199137</f>
        <v>-1064031</v>
      </c>
      <c r="G43" s="114">
        <v>0</v>
      </c>
      <c r="H43" s="63"/>
    </row>
    <row r="44" spans="2:8" s="30" customFormat="1" ht="15" customHeight="1">
      <c r="B44" s="21"/>
      <c r="C44" s="30" t="s">
        <v>119</v>
      </c>
      <c r="D44" s="58"/>
      <c r="E44" s="59"/>
      <c r="F44" s="115">
        <v>-180259</v>
      </c>
      <c r="G44" s="116">
        <v>0</v>
      </c>
      <c r="H44" s="63"/>
    </row>
    <row r="45" spans="2:8" s="30" customFormat="1" ht="15" customHeight="1">
      <c r="B45" s="30" t="s">
        <v>57</v>
      </c>
      <c r="D45" s="58"/>
      <c r="E45" s="59"/>
      <c r="F45" s="19">
        <f>SUM(F41:F44)</f>
        <v>-1353692</v>
      </c>
      <c r="G45" s="19">
        <f>SUM(G41:G44)</f>
        <v>-7168</v>
      </c>
      <c r="H45" s="64">
        <f>SUM(H41:H42)</f>
        <v>-481</v>
      </c>
    </row>
    <row r="46" spans="4:8" s="30" customFormat="1" ht="15" customHeight="1">
      <c r="D46" s="58"/>
      <c r="E46" s="59"/>
      <c r="F46" s="78"/>
      <c r="G46" s="78"/>
      <c r="H46" s="15"/>
    </row>
    <row r="47" spans="2:8" s="30" customFormat="1" ht="15" customHeight="1">
      <c r="B47" s="21" t="s">
        <v>85</v>
      </c>
      <c r="D47" s="58"/>
      <c r="E47" s="59"/>
      <c r="F47" s="19"/>
      <c r="G47" s="19"/>
      <c r="H47" s="62"/>
    </row>
    <row r="48" spans="2:8" s="30" customFormat="1" ht="15" customHeight="1">
      <c r="B48" s="21"/>
      <c r="C48" s="30" t="s">
        <v>111</v>
      </c>
      <c r="D48" s="58"/>
      <c r="E48" s="59"/>
      <c r="F48" s="111">
        <v>-1850</v>
      </c>
      <c r="G48" s="112">
        <v>-3700</v>
      </c>
      <c r="H48" s="63"/>
    </row>
    <row r="49" spans="2:8" s="30" customFormat="1" ht="15" customHeight="1">
      <c r="B49" s="21"/>
      <c r="C49" s="30" t="s">
        <v>112</v>
      </c>
      <c r="D49" s="58"/>
      <c r="E49" s="59"/>
      <c r="F49" s="113">
        <v>627993</v>
      </c>
      <c r="G49" s="114">
        <v>1083</v>
      </c>
      <c r="H49" s="64">
        <v>-269</v>
      </c>
    </row>
    <row r="50" spans="2:8" s="30" customFormat="1" ht="15" customHeight="1">
      <c r="B50" s="21"/>
      <c r="C50" s="30" t="s">
        <v>83</v>
      </c>
      <c r="D50" s="58"/>
      <c r="E50" s="59"/>
      <c r="F50" s="115">
        <v>774842</v>
      </c>
      <c r="G50" s="116">
        <v>0</v>
      </c>
      <c r="H50" s="63"/>
    </row>
    <row r="51" spans="2:8" s="30" customFormat="1" ht="15" customHeight="1">
      <c r="B51" s="30" t="s">
        <v>124</v>
      </c>
      <c r="D51" s="58"/>
      <c r="E51" s="59"/>
      <c r="F51" s="19">
        <f>SUM(F48:F50)</f>
        <v>1400985</v>
      </c>
      <c r="G51" s="19">
        <f>SUM(G48:G50)</f>
        <v>-2617</v>
      </c>
      <c r="H51" s="64">
        <f>H49</f>
        <v>-269</v>
      </c>
    </row>
    <row r="52" spans="2:8" s="30" customFormat="1" ht="15" customHeight="1">
      <c r="B52" s="21"/>
      <c r="D52" s="58"/>
      <c r="E52" s="59"/>
      <c r="F52" s="19"/>
      <c r="G52" s="19"/>
      <c r="H52" s="11"/>
    </row>
    <row r="53" spans="2:8" s="30" customFormat="1" ht="15" customHeight="1">
      <c r="B53" s="30" t="s">
        <v>125</v>
      </c>
      <c r="D53" s="58"/>
      <c r="E53" s="59"/>
      <c r="F53" s="78">
        <f>F37+F45+F51</f>
        <v>156061.02750000008</v>
      </c>
      <c r="G53" s="78">
        <f>G37+G45+G51</f>
        <v>-5098</v>
      </c>
      <c r="H53" s="15">
        <f>H37+H45+H51</f>
        <v>1030</v>
      </c>
    </row>
    <row r="54" spans="4:8" s="30" customFormat="1" ht="15" customHeight="1">
      <c r="D54" s="58"/>
      <c r="E54" s="59"/>
      <c r="F54" s="78"/>
      <c r="G54" s="78"/>
      <c r="H54" s="15"/>
    </row>
    <row r="55" spans="2:8" s="30" customFormat="1" ht="15" customHeight="1">
      <c r="B55" s="21" t="s">
        <v>41</v>
      </c>
      <c r="D55" s="58"/>
      <c r="E55" s="59"/>
      <c r="F55" s="78">
        <f>+G57</f>
        <v>-5824</v>
      </c>
      <c r="G55" s="78">
        <v>-726</v>
      </c>
      <c r="H55" s="15">
        <v>-1983</v>
      </c>
    </row>
    <row r="56" spans="4:8" s="30" customFormat="1" ht="15" customHeight="1">
      <c r="D56" s="58"/>
      <c r="E56" s="59"/>
      <c r="F56" s="78"/>
      <c r="G56" s="78"/>
      <c r="H56" s="15"/>
    </row>
    <row r="57" spans="2:8" s="30" customFormat="1" ht="15" customHeight="1" thickBot="1">
      <c r="B57" s="21" t="s">
        <v>113</v>
      </c>
      <c r="D57" s="58"/>
      <c r="E57" s="59"/>
      <c r="F57" s="88">
        <f>+F53+F55</f>
        <v>150237.02750000008</v>
      </c>
      <c r="G57" s="88">
        <f>+G53+G55</f>
        <v>-5824</v>
      </c>
      <c r="H57" s="65">
        <f>+H53+H55</f>
        <v>-953</v>
      </c>
    </row>
    <row r="58" spans="6:8" s="30" customFormat="1" ht="15" customHeight="1" thickTop="1">
      <c r="F58" s="78"/>
      <c r="G58" s="78"/>
      <c r="H58" s="15"/>
    </row>
    <row r="59" spans="2:7" s="30" customFormat="1" ht="15" customHeight="1">
      <c r="B59" s="30" t="s">
        <v>70</v>
      </c>
      <c r="F59" s="77"/>
      <c r="G59" s="77"/>
    </row>
    <row r="60" spans="6:7" s="30" customFormat="1" ht="15" customHeight="1">
      <c r="F60" s="77"/>
      <c r="G60" s="77"/>
    </row>
    <row r="61" spans="6:8" s="161" customFormat="1" ht="15" customHeight="1">
      <c r="F61" s="154" t="s">
        <v>1</v>
      </c>
      <c r="G61" s="154" t="s">
        <v>1</v>
      </c>
      <c r="H61" s="54" t="s">
        <v>1</v>
      </c>
    </row>
    <row r="62" spans="6:8" s="30" customFormat="1" ht="15" customHeight="1">
      <c r="F62" s="84"/>
      <c r="G62" s="84"/>
      <c r="H62" s="54"/>
    </row>
    <row r="63" spans="3:8" s="30" customFormat="1" ht="15" customHeight="1">
      <c r="C63" s="30" t="s">
        <v>29</v>
      </c>
      <c r="F63" s="19">
        <f>98804+59630</f>
        <v>158434</v>
      </c>
      <c r="G63" s="19">
        <v>1016</v>
      </c>
      <c r="H63" s="11">
        <f>'[1]BS'!F21</f>
        <v>0</v>
      </c>
    </row>
    <row r="64" spans="3:8" s="30" customFormat="1" ht="15" customHeight="1">
      <c r="C64" s="30" t="s">
        <v>30</v>
      </c>
      <c r="F64" s="78">
        <v>-8197</v>
      </c>
      <c r="G64" s="78">
        <v>-6840</v>
      </c>
      <c r="H64" s="15">
        <v>-2174</v>
      </c>
    </row>
    <row r="65" spans="6:8" s="30" customFormat="1" ht="15" customHeight="1" thickBot="1">
      <c r="F65" s="88">
        <f>SUM(F63:F64)</f>
        <v>150237</v>
      </c>
      <c r="G65" s="88">
        <f>SUM(G63:G64)</f>
        <v>-5824</v>
      </c>
      <c r="H65" s="65">
        <f>SUM(H63:H64)</f>
        <v>-2174</v>
      </c>
    </row>
    <row r="66" spans="6:8" s="30" customFormat="1" ht="15" customHeight="1" thickTop="1">
      <c r="F66" s="19"/>
      <c r="G66" s="19"/>
      <c r="H66" s="11"/>
    </row>
    <row r="67" spans="2:7" s="30" customFormat="1" ht="15" customHeight="1">
      <c r="B67" s="149"/>
      <c r="C67" s="150"/>
      <c r="D67" s="150"/>
      <c r="E67" s="150"/>
      <c r="F67" s="151"/>
      <c r="G67" s="152"/>
    </row>
    <row r="68" spans="2:7" s="2" customFormat="1" ht="15" customHeight="1">
      <c r="B68" s="169" t="s">
        <v>121</v>
      </c>
      <c r="C68" s="169"/>
      <c r="D68" s="169"/>
      <c r="E68" s="169"/>
      <c r="F68" s="169"/>
      <c r="G68" s="169"/>
    </row>
    <row r="69" spans="2:7" s="2" customFormat="1" ht="15" customHeight="1">
      <c r="B69" s="169"/>
      <c r="C69" s="169"/>
      <c r="D69" s="169"/>
      <c r="E69" s="169"/>
      <c r="F69" s="169"/>
      <c r="G69" s="169"/>
    </row>
    <row r="70" spans="2:7" s="2" customFormat="1" ht="15" customHeight="1">
      <c r="B70" s="48"/>
      <c r="F70" s="20"/>
      <c r="G70" s="89"/>
    </row>
    <row r="71" spans="6:7" ht="15" customHeight="1">
      <c r="F71" s="49"/>
      <c r="G71" s="89"/>
    </row>
    <row r="72" spans="6:7" ht="15" customHeight="1">
      <c r="F72" s="124">
        <f>+F57-F65</f>
        <v>0.02750000008381903</v>
      </c>
      <c r="G72" s="90"/>
    </row>
    <row r="73" ht="15" customHeight="1">
      <c r="G73" s="90"/>
    </row>
    <row r="74" ht="15" customHeight="1">
      <c r="G74" s="90"/>
    </row>
    <row r="75" ht="15" customHeight="1">
      <c r="G75" s="90"/>
    </row>
    <row r="76" ht="15" customHeight="1">
      <c r="G76" s="90"/>
    </row>
    <row r="77" ht="15" customHeight="1">
      <c r="G77" s="90"/>
    </row>
    <row r="78" ht="15" customHeight="1">
      <c r="G78" s="90"/>
    </row>
    <row r="79" ht="15" customHeight="1">
      <c r="G79" s="90"/>
    </row>
    <row r="80" ht="15" customHeight="1">
      <c r="G80" s="90"/>
    </row>
    <row r="81" ht="15" customHeight="1">
      <c r="G81" s="90"/>
    </row>
    <row r="82" ht="15" customHeight="1">
      <c r="G82" s="90"/>
    </row>
    <row r="83" ht="15" customHeight="1">
      <c r="G83" s="90"/>
    </row>
    <row r="84" ht="15" customHeight="1">
      <c r="G84" s="90"/>
    </row>
    <row r="85" ht="15" customHeight="1">
      <c r="G85" s="90"/>
    </row>
    <row r="86" ht="15" customHeight="1">
      <c r="G86" s="90"/>
    </row>
    <row r="87" ht="15" customHeight="1">
      <c r="G87" s="90"/>
    </row>
    <row r="88" ht="15" customHeight="1">
      <c r="G88" s="90"/>
    </row>
    <row r="89" ht="15" customHeight="1">
      <c r="G89" s="90"/>
    </row>
    <row r="90" ht="15" customHeight="1">
      <c r="G90" s="90"/>
    </row>
    <row r="91" ht="15" customHeight="1">
      <c r="G91" s="90"/>
    </row>
    <row r="92" ht="15" customHeight="1">
      <c r="G92" s="90"/>
    </row>
    <row r="93" ht="15" customHeight="1">
      <c r="G93" s="90"/>
    </row>
    <row r="94" ht="15" customHeight="1">
      <c r="G94" s="90"/>
    </row>
    <row r="95" ht="15" customHeight="1">
      <c r="G95" s="90"/>
    </row>
    <row r="96" ht="15" customHeight="1">
      <c r="G96" s="90"/>
    </row>
    <row r="97" ht="15" customHeight="1">
      <c r="G97" s="90"/>
    </row>
    <row r="98" ht="15" customHeight="1">
      <c r="G98" s="90"/>
    </row>
    <row r="99" ht="15" customHeight="1">
      <c r="G99" s="90"/>
    </row>
    <row r="100" ht="15" customHeight="1">
      <c r="G100" s="90"/>
    </row>
    <row r="101" ht="15" customHeight="1">
      <c r="G101" s="90"/>
    </row>
    <row r="102" ht="15" customHeight="1">
      <c r="G102" s="90"/>
    </row>
    <row r="103" ht="15" customHeight="1">
      <c r="G103" s="90"/>
    </row>
    <row r="104" ht="15" customHeight="1">
      <c r="G104" s="90"/>
    </row>
    <row r="105" ht="15" customHeight="1">
      <c r="G105" s="90"/>
    </row>
    <row r="106" ht="15" customHeight="1">
      <c r="G106" s="90"/>
    </row>
    <row r="107" ht="15" customHeight="1">
      <c r="G107" s="90"/>
    </row>
    <row r="108" ht="15" customHeight="1">
      <c r="G108" s="90"/>
    </row>
    <row r="109" ht="15" customHeight="1">
      <c r="G109" s="90"/>
    </row>
    <row r="110" ht="15" customHeight="1">
      <c r="G110" s="90"/>
    </row>
    <row r="111" ht="15" customHeight="1">
      <c r="G111" s="90"/>
    </row>
    <row r="112" ht="15" customHeight="1">
      <c r="G112" s="90"/>
    </row>
    <row r="113" ht="15" customHeight="1">
      <c r="G113" s="90"/>
    </row>
    <row r="114" ht="15" customHeight="1">
      <c r="G114" s="90"/>
    </row>
    <row r="115" ht="15" customHeight="1">
      <c r="G115" s="90"/>
    </row>
  </sheetData>
  <mergeCells count="1">
    <mergeCell ref="B68:G69"/>
  </mergeCells>
  <printOptions/>
  <pageMargins left="0.75" right="0.75" top="0.7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user</cp:lastModifiedBy>
  <cp:lastPrinted>2006-02-21T04:24:17Z</cp:lastPrinted>
  <dcterms:created xsi:type="dcterms:W3CDTF">2002-02-19T04:18:33Z</dcterms:created>
  <dcterms:modified xsi:type="dcterms:W3CDTF">2006-02-21T09:31:25Z</dcterms:modified>
  <cp:category/>
  <cp:version/>
  <cp:contentType/>
  <cp:contentStatus/>
</cp:coreProperties>
</file>